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Practice Inputs" sheetId="2" state="visible" r:id="rId4"/>
    <sheet name="Funding &amp; Returns" sheetId="3" state="visible" r:id="rId5"/>
    <sheet name="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<sst xmlns="http://schemas.openxmlformats.org/spreadsheetml/2006/main" count="117" uniqueCount="107">
  <si>
    <t xml:space="preserve">MONTROSE</t>
  </si>
  <si>
    <t xml:space="preserve">CAPITAL</t>
  </si>
  <si>
    <t xml:space="preserve">Dental Practice Acquisition Model — Owner-Operated</t>
  </si>
  <si>
    <t xml:space="preserve">A financial tool for evaluating dental practice acquisitions</t>
  </si>
  <si>
    <t xml:space="preserve">across the United Kingdom and Ireland</t>
  </si>
  <si>
    <t xml:space="preserve">About this model</t>
  </si>
  <si>
    <t xml:space="preserve">This model assumes the buyer will work as the principal clinician.</t>
  </si>
  <si>
    <t xml:space="preserve">The principal takes a market-rate salary rather than being costed</t>
  </si>
  <si>
    <t xml:space="preserve">at associate fee rates. Use this if you plan to work the chair yourself.</t>
  </si>
  <si>
    <t xml:space="preserve">How to use</t>
  </si>
  <si>
    <t xml:space="preserve">1.   Practice Inputs — enter the practice's revenue and cost breakdown</t>
  </si>
  <si>
    <t xml:space="preserve">2.   Funding &amp; Returns — model your acquisition funding and loan terms</t>
  </si>
  <si>
    <t xml:space="preserve">3.   Summary — review key metrics (EV/EBITDA, DSCR, LTV, cashflow)</t>
  </si>
  <si>
    <t xml:space="preserve">Colour conventions</t>
  </si>
  <si>
    <t xml:space="preserve">Blue text</t>
  </si>
  <si>
    <t xml:space="preserve">Editable inputs</t>
  </si>
  <si>
    <t xml:space="preserve">Black text</t>
  </si>
  <si>
    <t xml:space="preserve">Formulas (do not edit)</t>
  </si>
  <si>
    <t xml:space="preserve">Yellow cells</t>
  </si>
  <si>
    <t xml:space="preserve">Key assumption inputs</t>
  </si>
  <si>
    <t xml:space="preserve">Disclaimer</t>
  </si>
  <si>
    <t xml:space="preserve">This model is for indicative purposes only. Seek professional advice.</t>
  </si>
  <si>
    <t xml:space="preserve">montrosecapitalpartners.com</t>
  </si>
  <si>
    <t xml:space="preserve">info@montrosecapital.ie</t>
  </si>
  <si>
    <t xml:space="preserve">OWNER-OPERATED EBITDA BUILD</t>
  </si>
  <si>
    <t xml:space="preserve">All figures in GBP  |  Blue cells are editable inputs</t>
  </si>
  <si>
    <t xml:space="preserve">Amount</t>
  </si>
  <si>
    <t xml:space="preserve">% Rev</t>
  </si>
  <si>
    <t xml:space="preserve">REVENUE</t>
  </si>
  <si>
    <t xml:space="preserve">NHS / HSE Contract Income</t>
  </si>
  <si>
    <t xml:space="preserve">Private Fee Income</t>
  </si>
  <si>
    <t xml:space="preserve">Hygiene Income</t>
  </si>
  <si>
    <t xml:space="preserve">Plan Income (Denplan / Practice Plan)</t>
  </si>
  <si>
    <t xml:space="preserve">Practice Allowance</t>
  </si>
  <si>
    <t xml:space="preserve">Other Income</t>
  </si>
  <si>
    <t xml:space="preserve">Total Revenue</t>
  </si>
  <si>
    <t xml:space="preserve">COST OF SALES</t>
  </si>
  <si>
    <t xml:space="preserve">Principal Clinician</t>
  </si>
  <si>
    <t xml:space="preserve">Principal's clinical revenue (included above)</t>
  </si>
  <si>
    <t xml:space="preserve">Principal salary</t>
  </si>
  <si>
    <t xml:space="preserve">Associates (on remaining clinical revenue)</t>
  </si>
  <si>
    <t xml:space="preserve">   NHS / HSE Rate</t>
  </si>
  <si>
    <t xml:space="preserve">   Private Rate</t>
  </si>
  <si>
    <t xml:space="preserve">   Hygiene Rate</t>
  </si>
  <si>
    <t xml:space="preserve">Associate fees (excl. principal's revenue)</t>
  </si>
  <si>
    <t xml:space="preserve">Total Clinical Costs (Principal + Associates)</t>
  </si>
  <si>
    <t xml:space="preserve">Lab Fees</t>
  </si>
  <si>
    <t xml:space="preserve">Dental Materials</t>
  </si>
  <si>
    <t xml:space="preserve">Total Cost of Sales</t>
  </si>
  <si>
    <t xml:space="preserve">Gross Profit</t>
  </si>
  <si>
    <t xml:space="preserve">Gross Margin</t>
  </si>
  <si>
    <t xml:space="preserve">OVERHEADS</t>
  </si>
  <si>
    <t xml:space="preserve">Staff Wages &amp; Salaries (non-clinical)</t>
  </si>
  <si>
    <t xml:space="preserve">Pension Costs</t>
  </si>
  <si>
    <t xml:space="preserve">Rent (if leasehold)</t>
  </si>
  <si>
    <t xml:space="preserve">Business Rates</t>
  </si>
  <si>
    <t xml:space="preserve">Insurance</t>
  </si>
  <si>
    <t xml:space="preserve">Light &amp; Heat</t>
  </si>
  <si>
    <t xml:space="preserve">Cleaning &amp; Waste Disposal</t>
  </si>
  <si>
    <t xml:space="preserve">Repairs &amp; Maintenance</t>
  </si>
  <si>
    <t xml:space="preserve">IT &amp; Telephone</t>
  </si>
  <si>
    <t xml:space="preserve">Accountancy &amp; Legal</t>
  </si>
  <si>
    <t xml:space="preserve">Marketing</t>
  </si>
  <si>
    <t xml:space="preserve">Bank &amp; Card Charges</t>
  </si>
  <si>
    <t xml:space="preserve">Other / Sundry</t>
  </si>
  <si>
    <t xml:space="preserve">Total Overheads</t>
  </si>
  <si>
    <t xml:space="preserve">EBITDA (Owner-Operated)</t>
  </si>
  <si>
    <t xml:space="preserve">EBITDA Margin</t>
  </si>
  <si>
    <t xml:space="preserve">ACQUISITION FUNDING &amp; RETURNS</t>
  </si>
  <si>
    <t xml:space="preserve">DEAL STRUCTURE</t>
  </si>
  <si>
    <t xml:space="preserve">KEY METRICS</t>
  </si>
  <si>
    <t xml:space="preserve">Enterprise Value (Goodwill)</t>
  </si>
  <si>
    <t xml:space="preserve">EV / EBITDA</t>
  </si>
  <si>
    <t xml:space="preserve">Freehold (if applicable)</t>
  </si>
  <si>
    <t xml:space="preserve">Loan-to-Value (LTV)</t>
  </si>
  <si>
    <t xml:space="preserve">Total Consideration</t>
  </si>
  <si>
    <t xml:space="preserve">FUNDING</t>
  </si>
  <si>
    <t xml:space="preserve">DSCR (EBITDA / Debt Service)</t>
  </si>
  <si>
    <t xml:space="preserve">Equity Contribution</t>
  </si>
  <si>
    <t xml:space="preserve">Vendor Finance</t>
  </si>
  <si>
    <t xml:space="preserve">EBITDA Required for 1.5x DSCR</t>
  </si>
  <si>
    <t xml:space="preserve">Headroom / (Shortfall)</t>
  </si>
  <si>
    <t xml:space="preserve">Bank Borrowing Required</t>
  </si>
  <si>
    <t xml:space="preserve">LOAN TERMS</t>
  </si>
  <si>
    <t xml:space="preserve">YEAR 1 CASHFLOW</t>
  </si>
  <si>
    <t xml:space="preserve">Interest Rate</t>
  </si>
  <si>
    <t xml:space="preserve">EBITDA</t>
  </si>
  <si>
    <t xml:space="preserve">Term (years)</t>
  </si>
  <si>
    <t xml:space="preserve">Less: Debt Service</t>
  </si>
  <si>
    <t xml:space="preserve">Less: Capex Allowance</t>
  </si>
  <si>
    <t xml:space="preserve">Annual Debt Service (P&amp;I)</t>
  </si>
  <si>
    <t xml:space="preserve">Free Cashflow to Equity</t>
  </si>
  <si>
    <t xml:space="preserve">Cash-on-Cash Return (Year 1)</t>
  </si>
  <si>
    <t xml:space="preserve">ACQUISITION SUMMARY — OWNER-OPERATED</t>
  </si>
  <si>
    <t xml:space="preserve">PRACTICE FINANCIALS</t>
  </si>
  <si>
    <t xml:space="preserve">DEAL METRICS</t>
  </si>
  <si>
    <t xml:space="preserve">Revenue</t>
  </si>
  <si>
    <t xml:space="preserve">Enterprise Value</t>
  </si>
  <si>
    <t xml:space="preserve">Cost of Sales</t>
  </si>
  <si>
    <t xml:space="preserve">Bank Borrowing</t>
  </si>
  <si>
    <t xml:space="preserve">Overheads</t>
  </si>
  <si>
    <t xml:space="preserve">LTV</t>
  </si>
  <si>
    <t xml:space="preserve">DSCR</t>
  </si>
  <si>
    <t xml:space="preserve">Free Cashflow (Yr 1)</t>
  </si>
  <si>
    <t xml:space="preserve">Cash-on-Cash (Yr 1)</t>
  </si>
  <si>
    <t xml:space="preserve">ASSESSMENT</t>
  </si>
  <si>
    <t xml:space="preserve">EBITDA for 1.5x DSCR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</si>
</sst>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%"/>
    <numFmt numFmtId="167" formatCode="0.0\x"/>
    <numFmt numFmtId="168" formatCode="@"/>
    <numFmt numFmtId="169" formatCode="0.00\x"/>
    <numFmt numFmtId="170" formatCode="#,##0;\(#,##0\);\-"/>
    <numFmt numFmtId="171" formatCode="0.00%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sz val="12"/>
      <color rgb="FFC9A84C"/>
      <name val="Arial"/>
      <family val="0"/>
      <charset val="1"/>
    </font>
    <font>
      <sz val="10"/>
      <color rgb="FF999999"/>
      <name val="Arial"/>
      <family val="0"/>
      <charset val="1"/>
    </font>
    <font>
      <b val="true"/>
      <sz val="10"/>
      <color rgb="FFC9A84C"/>
      <name val="Arial"/>
      <family val="0"/>
      <charset val="1"/>
    </font>
    <font>
      <sz val="10"/>
      <color rgb="FF5B9BD5"/>
      <name val="Arial"/>
      <family val="0"/>
      <charset val="1"/>
    </font>
    <font>
      <sz val="10"/>
      <color rgb="FFFFFFFF"/>
      <name val="Arial"/>
      <family val="0"/>
      <charset val="1"/>
    </font>
    <font>
      <sz val="10"/>
      <color rgb="FFFFD966"/>
      <name val="Arial"/>
      <family val="0"/>
      <charset val="1"/>
    </font>
    <font>
      <b val="true"/>
      <sz val="9"/>
      <color rgb="FF666666"/>
      <name val="Arial"/>
      <family val="0"/>
      <charset val="1"/>
    </font>
    <font>
      <sz val="9"/>
      <color rgb="FF666666"/>
      <name val="Arial"/>
      <family val="0"/>
      <charset val="1"/>
    </font>
    <font>
      <sz val="9"/>
      <color rgb="FFC9A84C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C9A84C"/>
      <name val="Arial"/>
      <family val="0"/>
      <charset val="1"/>
    </font>
    <font>
      <b val="true"/>
      <sz val="10"/>
      <color rgb="FF0A1628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A1628"/>
      <name val="Arial"/>
      <family val="0"/>
      <charset val="1"/>
    </font>
    <font>
      <b val="true"/>
      <sz val="14"/>
      <color rgb="FF0A1628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A162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FFFDE7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C9A84C"/>
      </bottom>
      <diagonal/>
    </border>
    <border diagonalUp="false" diagonalDown="false">
      <left/>
      <right/>
      <top/>
      <bottom style="thin">
        <color rgb="FFD9D9D9"/>
      </bottom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DE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C9A84C"/>
      <rgbColor rgb="FFFF6600"/>
      <rgbColor rgb="FF666666"/>
      <rgbColor rgb="FF999999"/>
      <rgbColor rgb="FF003366"/>
      <rgbColor rgb="FF339966"/>
      <rgbColor rgb="FF0A16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A1628"/>
    <pageSetUpPr fitToPage="false"/>
  </sheetPr>
  <dimension ref="A1:E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4" min="3" style="0" width="25"/>
    <col collapsed="false" customWidth="true" hidden="false" outlineLevel="0" max="5" min="5" style="0" width="3"/>
  </cols>
  <sheetData>
    <row r="1" customFormat="false" ht="15" hidden="false" customHeight="false" outlineLevel="0" collapsed="false">
      <c r="A1" s="1"/>
      <c r="B1" s="1"/>
      <c r="C1" s="1"/>
      <c r="D1" s="1"/>
      <c r="E1" s="1"/>
    </row>
    <row r="2" customFormat="false" ht="15" hidden="false" customHeight="false" outlineLevel="0" collapsed="false">
      <c r="A2" s="1"/>
      <c r="B2" s="1"/>
      <c r="C2" s="1"/>
      <c r="D2" s="1"/>
      <c r="E2" s="1"/>
    </row>
    <row r="3" customFormat="false" ht="15" hidden="false" customHeight="false" outlineLevel="0" collapsed="false">
      <c r="A3" s="1"/>
      <c r="B3" s="1"/>
      <c r="C3" s="1"/>
      <c r="D3" s="1"/>
      <c r="E3" s="1"/>
    </row>
    <row r="4" customFormat="false" ht="15" hidden="false" customHeight="false" outlineLevel="0" collapsed="false">
      <c r="A4" s="1"/>
      <c r="B4" s="1"/>
      <c r="C4" s="1"/>
      <c r="D4" s="1"/>
      <c r="E4" s="1"/>
    </row>
    <row r="5" customFormat="false" ht="15" hidden="false" customHeight="false" outlineLevel="0" collapsed="false">
      <c r="A5" s="1"/>
      <c r="B5" s="1"/>
      <c r="C5" s="1"/>
      <c r="D5" s="1"/>
      <c r="E5" s="1"/>
    </row>
    <row r="6" customFormat="false" ht="15" hidden="false" customHeight="false" outlineLevel="0" collapsed="false">
      <c r="A6" s="1"/>
      <c r="B6" s="1"/>
      <c r="C6" s="1"/>
      <c r="D6" s="1"/>
      <c r="E6" s="1"/>
    </row>
    <row r="7" customFormat="false" ht="15" hidden="false" customHeight="false" outlineLevel="0" collapsed="false">
      <c r="A7" s="1"/>
      <c r="B7" s="1"/>
      <c r="C7" s="1"/>
      <c r="D7" s="1"/>
      <c r="E7" s="1"/>
    </row>
    <row r="8" customFormat="false" ht="15" hidden="false" customHeight="false" outlineLevel="0" collapsed="false">
      <c r="A8" s="1"/>
      <c r="B8" s="1"/>
      <c r="C8" s="1"/>
      <c r="D8" s="1"/>
      <c r="E8" s="1"/>
    </row>
    <row r="9" customFormat="false" ht="15" hidden="false" customHeight="false" outlineLevel="0" collapsed="false">
      <c r="A9" s="1"/>
      <c r="B9" s="1"/>
      <c r="C9" s="1"/>
      <c r="D9" s="1"/>
      <c r="E9" s="1"/>
    </row>
    <row r="10" customFormat="false" ht="15" hidden="false" customHeight="false" outlineLevel="0" collapsed="false">
      <c r="A10" s="1"/>
      <c r="B10" s="1"/>
      <c r="C10" s="1"/>
      <c r="D10" s="1"/>
      <c r="E10" s="1"/>
    </row>
    <row r="11" customFormat="false" ht="15" hidden="false" customHeight="false" outlineLevel="0" collapsed="false">
      <c r="A11" s="1"/>
      <c r="B11" s="1"/>
      <c r="C11" s="1"/>
      <c r="D11" s="1"/>
      <c r="E11" s="1"/>
    </row>
    <row r="12" customFormat="false" ht="33.85" hidden="false" customHeight="false" outlineLevel="0" collapsed="false">
      <c r="A12" s="1"/>
      <c r="B12" s="2" t="s">
        <v>0</v>
      </c>
      <c r="C12" s="1"/>
      <c r="D12" s="1"/>
      <c r="E12" s="1"/>
    </row>
    <row r="13" customFormat="false" ht="33.85" hidden="false" customHeight="false" outlineLevel="0" collapsed="false">
      <c r="A13" s="1"/>
      <c r="B13" s="2" t="s">
        <v>1</v>
      </c>
      <c r="C13" s="1"/>
      <c r="D13" s="1"/>
      <c r="E13" s="1"/>
    </row>
    <row r="14" customFormat="false" ht="15" hidden="false" customHeight="false" outlineLevel="0" collapsed="false">
      <c r="A14" s="1"/>
      <c r="B14" s="1"/>
      <c r="C14" s="1"/>
      <c r="D14" s="1"/>
      <c r="E14" s="1"/>
    </row>
    <row r="15" customFormat="false" ht="15" hidden="false" customHeight="false" outlineLevel="0" collapsed="false">
      <c r="A15" s="1"/>
      <c r="B15" s="3" t="s">
        <v>2</v>
      </c>
      <c r="C15" s="1"/>
      <c r="D15" s="1"/>
      <c r="E15" s="1"/>
    </row>
    <row r="16" customFormat="false" ht="15" hidden="false" customHeight="false" outlineLevel="0" collapsed="false">
      <c r="A16" s="1"/>
      <c r="B16" s="1"/>
      <c r="C16" s="1"/>
      <c r="D16" s="1"/>
      <c r="E16" s="1"/>
    </row>
    <row r="17" customFormat="false" ht="15" hidden="false" customHeight="false" outlineLevel="0" collapsed="false">
      <c r="A17" s="1"/>
      <c r="B17" s="1"/>
      <c r="C17" s="1"/>
      <c r="D17" s="1"/>
      <c r="E17" s="1"/>
    </row>
    <row r="18" customFormat="false" ht="15" hidden="false" customHeight="false" outlineLevel="0" collapsed="false">
      <c r="A18" s="1"/>
      <c r="B18" s="4" t="s">
        <v>3</v>
      </c>
      <c r="C18" s="1"/>
      <c r="D18" s="1"/>
      <c r="E18" s="1"/>
    </row>
    <row r="19" customFormat="false" ht="15" hidden="false" customHeight="false" outlineLevel="0" collapsed="false">
      <c r="A19" s="1"/>
      <c r="B19" s="4" t="s">
        <v>4</v>
      </c>
      <c r="C19" s="1"/>
      <c r="D19" s="1"/>
      <c r="E19" s="1"/>
    </row>
    <row r="20" customFormat="false" ht="15" hidden="false" customHeight="false" outlineLevel="0" collapsed="false">
      <c r="A20" s="1"/>
      <c r="B20" s="1"/>
      <c r="C20" s="1"/>
      <c r="D20" s="1"/>
      <c r="E20" s="1"/>
    </row>
    <row r="21" customFormat="false" ht="15" hidden="false" customHeight="false" outlineLevel="0" collapsed="false">
      <c r="A21" s="1"/>
      <c r="B21" s="5"/>
      <c r="C21" s="5"/>
      <c r="D21" s="1"/>
      <c r="E21" s="1"/>
    </row>
    <row r="22" customFormat="false" ht="15" hidden="false" customHeight="false" outlineLevel="0" collapsed="false">
      <c r="A22" s="1"/>
      <c r="B22" s="1"/>
      <c r="C22" s="1"/>
      <c r="D22" s="1"/>
      <c r="E22" s="1"/>
    </row>
    <row r="23" customFormat="false" ht="15" hidden="false" customHeight="false" outlineLevel="0" collapsed="false">
      <c r="A23" s="1"/>
      <c r="B23" s="1"/>
      <c r="C23" s="1"/>
      <c r="D23" s="1"/>
      <c r="E23" s="1"/>
    </row>
    <row r="24" customFormat="false" ht="15" hidden="false" customHeight="false" outlineLevel="0" collapsed="false">
      <c r="A24" s="1"/>
      <c r="B24" s="6" t="s">
        <v>5</v>
      </c>
      <c r="C24" s="1"/>
      <c r="D24" s="1"/>
      <c r="E24" s="1"/>
    </row>
    <row r="25" customFormat="false" ht="15" hidden="false" customHeight="false" outlineLevel="0" collapsed="false">
      <c r="A25" s="1"/>
      <c r="B25" s="1"/>
      <c r="C25" s="1"/>
      <c r="D25" s="1"/>
      <c r="E25" s="1"/>
    </row>
    <row r="26" customFormat="false" ht="15" hidden="false" customHeight="false" outlineLevel="0" collapsed="false">
      <c r="A26" s="1"/>
      <c r="B26" s="4" t="s">
        <v>6</v>
      </c>
      <c r="C26" s="1"/>
      <c r="D26" s="1"/>
      <c r="E26" s="1"/>
    </row>
    <row r="27" customFormat="false" ht="15" hidden="false" customHeight="false" outlineLevel="0" collapsed="false">
      <c r="A27" s="1"/>
      <c r="B27" s="4" t="s">
        <v>7</v>
      </c>
      <c r="C27" s="1"/>
      <c r="D27" s="1"/>
      <c r="E27" s="1"/>
    </row>
    <row r="28" customFormat="false" ht="15" hidden="false" customHeight="false" outlineLevel="0" collapsed="false">
      <c r="A28" s="1"/>
      <c r="B28" s="4" t="s">
        <v>8</v>
      </c>
      <c r="C28" s="1"/>
      <c r="D28" s="1"/>
      <c r="E28" s="1"/>
    </row>
    <row r="29" customFormat="false" ht="15" hidden="false" customHeight="false" outlineLevel="0" collapsed="false">
      <c r="A29" s="1"/>
      <c r="B29" s="1"/>
      <c r="C29" s="1"/>
      <c r="D29" s="1"/>
      <c r="E29" s="1"/>
    </row>
    <row r="30" customFormat="false" ht="15" hidden="false" customHeight="false" outlineLevel="0" collapsed="false">
      <c r="A30" s="1"/>
      <c r="B30" s="1"/>
      <c r="C30" s="1"/>
      <c r="D30" s="1"/>
      <c r="E30" s="1"/>
    </row>
    <row r="31" customFormat="false" ht="15" hidden="false" customHeight="false" outlineLevel="0" collapsed="false">
      <c r="A31" s="1"/>
      <c r="B31" s="6" t="s">
        <v>9</v>
      </c>
      <c r="C31" s="1"/>
      <c r="D31" s="1"/>
      <c r="E31" s="1"/>
    </row>
    <row r="32" customFormat="false" ht="15" hidden="false" customHeight="false" outlineLevel="0" collapsed="false">
      <c r="A32" s="1"/>
      <c r="B32" s="1"/>
      <c r="C32" s="1"/>
      <c r="D32" s="1"/>
      <c r="E32" s="1"/>
    </row>
    <row r="33" customFormat="false" ht="15" hidden="false" customHeight="false" outlineLevel="0" collapsed="false">
      <c r="A33" s="1"/>
      <c r="B33" s="4" t="s">
        <v>10</v>
      </c>
      <c r="C33" s="1"/>
      <c r="D33" s="1"/>
      <c r="E33" s="1"/>
    </row>
    <row r="34" customFormat="false" ht="15" hidden="false" customHeight="false" outlineLevel="0" collapsed="false">
      <c r="A34" s="1"/>
      <c r="B34" s="4" t="s">
        <v>11</v>
      </c>
      <c r="C34" s="1"/>
      <c r="D34" s="1"/>
      <c r="E34" s="1"/>
    </row>
    <row r="35" customFormat="false" ht="15" hidden="false" customHeight="false" outlineLevel="0" collapsed="false">
      <c r="A35" s="1"/>
      <c r="B35" s="4" t="s">
        <v>12</v>
      </c>
      <c r="C35" s="1"/>
      <c r="D35" s="1"/>
      <c r="E35" s="1"/>
    </row>
    <row r="36" customFormat="false" ht="15" hidden="false" customHeight="false" outlineLevel="0" collapsed="false">
      <c r="A36" s="1"/>
      <c r="B36" s="1"/>
      <c r="C36" s="1"/>
      <c r="D36" s="1"/>
      <c r="E36" s="1"/>
    </row>
    <row r="37" customFormat="false" ht="15" hidden="false" customHeight="false" outlineLevel="0" collapsed="false">
      <c r="A37" s="1"/>
      <c r="B37" s="1"/>
      <c r="C37" s="1"/>
      <c r="D37" s="1"/>
      <c r="E37" s="1"/>
    </row>
    <row r="38" customFormat="false" ht="15" hidden="false" customHeight="false" outlineLevel="0" collapsed="false">
      <c r="A38" s="1"/>
      <c r="B38" s="6" t="s">
        <v>13</v>
      </c>
      <c r="C38" s="1"/>
      <c r="D38" s="1"/>
      <c r="E38" s="1"/>
    </row>
    <row r="39" customFormat="false" ht="15" hidden="false" customHeight="false" outlineLevel="0" collapsed="false">
      <c r="A39" s="1"/>
      <c r="B39" s="1"/>
      <c r="C39" s="1"/>
      <c r="D39" s="1"/>
      <c r="E39" s="1"/>
    </row>
    <row r="40" customFormat="false" ht="15" hidden="false" customHeight="false" outlineLevel="0" collapsed="false">
      <c r="A40" s="1"/>
      <c r="B40" s="7" t="s">
        <v>14</v>
      </c>
      <c r="C40" s="4" t="s">
        <v>15</v>
      </c>
      <c r="D40" s="1"/>
      <c r="E40" s="1"/>
    </row>
    <row r="41" customFormat="false" ht="15" hidden="false" customHeight="false" outlineLevel="0" collapsed="false">
      <c r="A41" s="1"/>
      <c r="B41" s="8" t="s">
        <v>16</v>
      </c>
      <c r="C41" s="4" t="s">
        <v>17</v>
      </c>
      <c r="D41" s="1"/>
      <c r="E41" s="1"/>
    </row>
    <row r="42" customFormat="false" ht="15" hidden="false" customHeight="false" outlineLevel="0" collapsed="false">
      <c r="A42" s="1"/>
      <c r="B42" s="9" t="s">
        <v>18</v>
      </c>
      <c r="C42" s="4" t="s">
        <v>19</v>
      </c>
      <c r="D42" s="1"/>
      <c r="E42" s="1"/>
    </row>
    <row r="43" customFormat="false" ht="15" hidden="false" customHeight="false" outlineLevel="0" collapsed="false">
      <c r="A43" s="1"/>
      <c r="B43" s="1"/>
      <c r="C43" s="1"/>
      <c r="D43" s="1"/>
      <c r="E43" s="1"/>
    </row>
    <row r="44" customFormat="false" ht="15" hidden="false" customHeight="false" outlineLevel="0" collapsed="false">
      <c r="A44" s="1"/>
      <c r="B44" s="1"/>
      <c r="C44" s="1"/>
      <c r="D44" s="1"/>
      <c r="E44" s="1"/>
    </row>
    <row r="45" customFormat="false" ht="15" hidden="false" customHeight="false" outlineLevel="0" collapsed="false">
      <c r="A45" s="1"/>
      <c r="B45" s="10" t="s">
        <v>20</v>
      </c>
      <c r="C45" s="1"/>
      <c r="D45" s="1"/>
      <c r="E45" s="1"/>
    </row>
    <row r="46" customFormat="false" ht="15" hidden="false" customHeight="false" outlineLevel="0" collapsed="false">
      <c r="A46" s="1"/>
      <c r="B46" s="11" t="s">
        <v>21</v>
      </c>
      <c r="C46" s="1"/>
      <c r="D46" s="1"/>
      <c r="E46" s="1"/>
    </row>
    <row r="47" customFormat="false" ht="15" hidden="false" customHeight="false" outlineLevel="0" collapsed="false">
      <c r="A47" s="1"/>
      <c r="B47" s="1"/>
      <c r="C47" s="1"/>
      <c r="D47" s="1"/>
      <c r="E47" s="1"/>
    </row>
    <row r="48" customFormat="false" ht="15" hidden="false" customHeight="false" outlineLevel="0" collapsed="false">
      <c r="A48" s="1"/>
      <c r="B48" s="12" t="s">
        <v>22</v>
      </c>
      <c r="C48" s="1"/>
      <c r="D48" s="1"/>
      <c r="E48" s="1"/>
    </row>
    <row r="49" customFormat="false" ht="15" hidden="false" customHeight="false" outlineLevel="0" collapsed="false">
      <c r="A49" s="1"/>
      <c r="B49" s="11" t="s">
        <v>23</v>
      </c>
      <c r="C49" s="1"/>
      <c r="D49" s="1"/>
      <c r="E49" s="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E5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3"/>
  </cols>
  <sheetData>
    <row r="1" customFormat="false" ht="15" hidden="false" customHeight="false" outlineLevel="0" collapsed="false">
      <c r="A1" s="1"/>
      <c r="B1" s="1"/>
      <c r="C1" s="1"/>
      <c r="D1" s="1"/>
      <c r="E1" s="1"/>
    </row>
    <row r="2" customFormat="false" ht="16.15" hidden="false" customHeight="false" outlineLevel="0" collapsed="false">
      <c r="A2" s="1"/>
      <c r="B2" s="13" t="s">
        <v>24</v>
      </c>
      <c r="C2" s="1"/>
      <c r="D2" s="1"/>
      <c r="E2" s="1"/>
    </row>
    <row r="3" customFormat="false" ht="15" hidden="false" customHeight="false" outlineLevel="0" collapsed="false">
      <c r="A3" s="1"/>
      <c r="B3" s="14" t="s">
        <v>25</v>
      </c>
      <c r="C3" s="1"/>
      <c r="D3" s="1"/>
      <c r="E3" s="1"/>
    </row>
    <row r="4" customFormat="false" ht="15" hidden="false" customHeight="false" outlineLevel="0" collapsed="false">
      <c r="A4" s="1"/>
      <c r="B4" s="1"/>
      <c r="C4" s="1"/>
      <c r="D4" s="1"/>
      <c r="E4" s="1"/>
    </row>
    <row r="6" customFormat="false" ht="15" hidden="false" customHeight="false" outlineLevel="0" collapsed="false">
      <c r="C6" s="15" t="s">
        <v>26</v>
      </c>
      <c r="D6" s="15" t="s">
        <v>27</v>
      </c>
    </row>
    <row r="8" customFormat="false" ht="15" hidden="false" customHeight="false" outlineLevel="0" collapsed="false">
      <c r="B8" s="16" t="s">
        <v>28</v>
      </c>
    </row>
    <row r="9" customFormat="false" ht="15" hidden="false" customHeight="false" outlineLevel="0" collapsed="false">
      <c r="B9" s="17" t="s">
        <v>29</v>
      </c>
      <c r="C9" s="18" t="n">
        <v>400000</v>
      </c>
      <c r="D9" s="19" t="n">
        <f aca="false">IF(C15=0,0,C9/C15)</f>
        <v>0.487804878048781</v>
      </c>
    </row>
    <row r="10" customFormat="false" ht="15" hidden="false" customHeight="false" outlineLevel="0" collapsed="false">
      <c r="B10" s="17" t="s">
        <v>30</v>
      </c>
      <c r="C10" s="18" t="n">
        <v>250000</v>
      </c>
      <c r="D10" s="19" t="n">
        <f aca="false">IF(C15=0,0,C10/C15)</f>
        <v>0.304878048780488</v>
      </c>
    </row>
    <row r="11" customFormat="false" ht="15" hidden="false" customHeight="false" outlineLevel="0" collapsed="false">
      <c r="B11" s="17" t="s">
        <v>31</v>
      </c>
      <c r="C11" s="18" t="n">
        <v>80000</v>
      </c>
      <c r="D11" s="19" t="n">
        <f aca="false">IF(C15=0,0,C11/C15)</f>
        <v>0.0975609756097561</v>
      </c>
    </row>
    <row r="12" customFormat="false" ht="15" hidden="false" customHeight="false" outlineLevel="0" collapsed="false">
      <c r="B12" s="17" t="s">
        <v>32</v>
      </c>
      <c r="C12" s="18" t="n">
        <v>60000</v>
      </c>
      <c r="D12" s="19" t="n">
        <f aca="false">IF(C15=0,0,C12/C15)</f>
        <v>0.0731707317073171</v>
      </c>
    </row>
    <row r="13" customFormat="false" ht="15" hidden="false" customHeight="false" outlineLevel="0" collapsed="false">
      <c r="B13" s="17" t="s">
        <v>33</v>
      </c>
      <c r="C13" s="18" t="n">
        <v>25000</v>
      </c>
      <c r="D13" s="19" t="n">
        <f aca="false">IF(C15=0,0,C13/C15)</f>
        <v>0.0304878048780488</v>
      </c>
    </row>
    <row r="14" customFormat="false" ht="15" hidden="false" customHeight="false" outlineLevel="0" collapsed="false">
      <c r="B14" s="17" t="s">
        <v>34</v>
      </c>
      <c r="C14" s="18" t="n">
        <v>5000</v>
      </c>
      <c r="D14" s="19" t="n">
        <f aca="false">IF(C15=0,0,C14/C15)</f>
        <v>0.00609756097560976</v>
      </c>
    </row>
    <row r="15" customFormat="false" ht="15" hidden="false" customHeight="false" outlineLevel="0" collapsed="false">
      <c r="B15" s="16" t="s">
        <v>35</v>
      </c>
      <c r="C15" s="20" t="n">
        <f aca="false">SUM(C9:C14)</f>
        <v>820000</v>
      </c>
    </row>
    <row r="17" customFormat="false" ht="15" hidden="false" customHeight="false" outlineLevel="0" collapsed="false">
      <c r="B17" s="16" t="s">
        <v>36</v>
      </c>
    </row>
    <row r="19" customFormat="false" ht="15" hidden="false" customHeight="false" outlineLevel="0" collapsed="false">
      <c r="B19" s="21" t="s">
        <v>37</v>
      </c>
    </row>
    <row r="20" customFormat="false" ht="15" hidden="false" customHeight="false" outlineLevel="0" collapsed="false">
      <c r="B20" s="17" t="s">
        <v>38</v>
      </c>
      <c r="C20" s="18" t="n">
        <v>200000</v>
      </c>
    </row>
    <row r="21" customFormat="false" ht="15" hidden="false" customHeight="false" outlineLevel="0" collapsed="false">
      <c r="B21" s="17" t="s">
        <v>39</v>
      </c>
      <c r="C21" s="18" t="n">
        <v>120000</v>
      </c>
    </row>
    <row r="23" customFormat="false" ht="15" hidden="false" customHeight="false" outlineLevel="0" collapsed="false">
      <c r="B23" s="21" t="s">
        <v>40</v>
      </c>
    </row>
    <row r="24" customFormat="false" ht="15" hidden="false" customHeight="false" outlineLevel="0" collapsed="false">
      <c r="B24" s="17" t="s">
        <v>41</v>
      </c>
      <c r="C24" s="22" t="n">
        <v>0.475</v>
      </c>
    </row>
    <row r="25" customFormat="false" ht="15" hidden="false" customHeight="false" outlineLevel="0" collapsed="false">
      <c r="B25" s="17" t="s">
        <v>42</v>
      </c>
      <c r="C25" s="22" t="n">
        <v>0.5</v>
      </c>
    </row>
    <row r="26" customFormat="false" ht="15" hidden="false" customHeight="false" outlineLevel="0" collapsed="false">
      <c r="B26" s="17" t="s">
        <v>43</v>
      </c>
      <c r="C26" s="22" t="n">
        <v>0.4</v>
      </c>
    </row>
    <row r="28" customFormat="false" ht="15" hidden="false" customHeight="false" outlineLevel="0" collapsed="false">
      <c r="B28" s="23" t="s">
        <v>44</v>
      </c>
      <c r="C28" s="24" t="n">
        <f aca="false">((C9-C20*C9/(C9+C10+C11))*C24)+((C10-C20*C10/(C9+C10+C11))*C25)+((C11-C20*C11/(C9+C10+C11))*C26)</f>
        <v>251931.506849315</v>
      </c>
    </row>
    <row r="30" customFormat="false" ht="15" hidden="false" customHeight="false" outlineLevel="0" collapsed="false">
      <c r="B30" s="16" t="s">
        <v>45</v>
      </c>
      <c r="C30" s="25" t="n">
        <f aca="false">C21+C28</f>
        <v>371931.506849315</v>
      </c>
    </row>
    <row r="32" customFormat="false" ht="15" hidden="false" customHeight="false" outlineLevel="0" collapsed="false">
      <c r="B32" s="17" t="s">
        <v>46</v>
      </c>
      <c r="C32" s="18" t="n">
        <v>45000</v>
      </c>
    </row>
    <row r="33" customFormat="false" ht="15" hidden="false" customHeight="false" outlineLevel="0" collapsed="false">
      <c r="B33" s="17" t="s">
        <v>47</v>
      </c>
      <c r="C33" s="18" t="n">
        <v>40000</v>
      </c>
    </row>
    <row r="35" customFormat="false" ht="15" hidden="false" customHeight="false" outlineLevel="0" collapsed="false">
      <c r="B35" s="16" t="s">
        <v>48</v>
      </c>
      <c r="C35" s="20" t="n">
        <f aca="false">C30+C32+C33</f>
        <v>456931.506849315</v>
      </c>
    </row>
    <row r="37" customFormat="false" ht="15" hidden="false" customHeight="false" outlineLevel="0" collapsed="false">
      <c r="B37" s="26" t="s">
        <v>49</v>
      </c>
      <c r="C37" s="27" t="n">
        <f aca="false">C15-C35</f>
        <v>363068.493150685</v>
      </c>
    </row>
    <row r="38" customFormat="false" ht="15" hidden="false" customHeight="false" outlineLevel="0" collapsed="false">
      <c r="B38" s="28" t="s">
        <v>50</v>
      </c>
      <c r="C38" s="29" t="n">
        <f aca="false">IF(C15=0,0,C37/C15)</f>
        <v>0.442766455061811</v>
      </c>
    </row>
    <row r="40" customFormat="false" ht="15" hidden="false" customHeight="false" outlineLevel="0" collapsed="false">
      <c r="B40" s="16" t="s">
        <v>51</v>
      </c>
    </row>
    <row r="41" customFormat="false" ht="15" hidden="false" customHeight="false" outlineLevel="0" collapsed="false">
      <c r="B41" s="17" t="s">
        <v>52</v>
      </c>
      <c r="C41" s="18" t="n">
        <v>120000</v>
      </c>
      <c r="D41" s="19" t="n">
        <f aca="false">IF(C15=0,0,C41/C15)</f>
        <v>0.146341463414634</v>
      </c>
    </row>
    <row r="42" customFormat="false" ht="15" hidden="false" customHeight="false" outlineLevel="0" collapsed="false">
      <c r="B42" s="17" t="s">
        <v>53</v>
      </c>
      <c r="C42" s="18" t="n">
        <v>8000</v>
      </c>
      <c r="D42" s="19" t="n">
        <f aca="false">IF(C15=0,0,C42/C15)</f>
        <v>0.00975609756097561</v>
      </c>
    </row>
    <row r="43" customFormat="false" ht="15" hidden="false" customHeight="false" outlineLevel="0" collapsed="false">
      <c r="B43" s="17" t="s">
        <v>54</v>
      </c>
      <c r="C43" s="18" t="n">
        <v>0</v>
      </c>
      <c r="D43" s="19" t="n">
        <f aca="false">IF(C15=0,0,C43/C15)</f>
        <v>0</v>
      </c>
    </row>
    <row r="44" customFormat="false" ht="15" hidden="false" customHeight="false" outlineLevel="0" collapsed="false">
      <c r="B44" s="17" t="s">
        <v>55</v>
      </c>
      <c r="C44" s="18" t="n">
        <v>8000</v>
      </c>
      <c r="D44" s="19" t="n">
        <f aca="false">IF(C15=0,0,C44/C15)</f>
        <v>0.00975609756097561</v>
      </c>
    </row>
    <row r="45" customFormat="false" ht="15" hidden="false" customHeight="false" outlineLevel="0" collapsed="false">
      <c r="B45" s="17" t="s">
        <v>56</v>
      </c>
      <c r="C45" s="18" t="n">
        <v>6000</v>
      </c>
      <c r="D45" s="19" t="n">
        <f aca="false">IF(C15=0,0,C45/C15)</f>
        <v>0.00731707317073171</v>
      </c>
    </row>
    <row r="46" customFormat="false" ht="15" hidden="false" customHeight="false" outlineLevel="0" collapsed="false">
      <c r="B46" s="17" t="s">
        <v>57</v>
      </c>
      <c r="C46" s="18" t="n">
        <v>10000</v>
      </c>
      <c r="D46" s="19" t="n">
        <f aca="false">IF(C15=0,0,C46/C15)</f>
        <v>0.0121951219512195</v>
      </c>
    </row>
    <row r="47" customFormat="false" ht="15" hidden="false" customHeight="false" outlineLevel="0" collapsed="false">
      <c r="B47" s="17" t="s">
        <v>58</v>
      </c>
      <c r="C47" s="18" t="n">
        <v>8000</v>
      </c>
      <c r="D47" s="19" t="n">
        <f aca="false">IF(C15=0,0,C47/C15)</f>
        <v>0.00975609756097561</v>
      </c>
    </row>
    <row r="48" customFormat="false" ht="15" hidden="false" customHeight="false" outlineLevel="0" collapsed="false">
      <c r="B48" s="17" t="s">
        <v>59</v>
      </c>
      <c r="C48" s="18" t="n">
        <v>8000</v>
      </c>
      <c r="D48" s="19" t="n">
        <f aca="false">IF(C15=0,0,C48/C15)</f>
        <v>0.00975609756097561</v>
      </c>
    </row>
    <row r="49" customFormat="false" ht="15" hidden="false" customHeight="false" outlineLevel="0" collapsed="false">
      <c r="B49" s="17" t="s">
        <v>60</v>
      </c>
      <c r="C49" s="18" t="n">
        <v>5000</v>
      </c>
      <c r="D49" s="19" t="n">
        <f aca="false">IF(C15=0,0,C49/C15)</f>
        <v>0.00609756097560976</v>
      </c>
    </row>
    <row r="50" customFormat="false" ht="15" hidden="false" customHeight="false" outlineLevel="0" collapsed="false">
      <c r="B50" s="17" t="s">
        <v>61</v>
      </c>
      <c r="C50" s="18" t="n">
        <v>6000</v>
      </c>
      <c r="D50" s="19" t="n">
        <f aca="false">IF(C15=0,0,C50/C15)</f>
        <v>0.00731707317073171</v>
      </c>
    </row>
    <row r="51" customFormat="false" ht="15" hidden="false" customHeight="false" outlineLevel="0" collapsed="false">
      <c r="B51" s="17" t="s">
        <v>62</v>
      </c>
      <c r="C51" s="18" t="n">
        <v>2000</v>
      </c>
      <c r="D51" s="19" t="n">
        <f aca="false">IF(C15=0,0,C51/C15)</f>
        <v>0.0024390243902439</v>
      </c>
    </row>
    <row r="52" customFormat="false" ht="15" hidden="false" customHeight="false" outlineLevel="0" collapsed="false">
      <c r="B52" s="17" t="s">
        <v>63</v>
      </c>
      <c r="C52" s="18" t="n">
        <v>4000</v>
      </c>
      <c r="D52" s="19" t="n">
        <f aca="false">IF(C15=0,0,C52/C15)</f>
        <v>0.00487804878048781</v>
      </c>
    </row>
    <row r="53" customFormat="false" ht="15" hidden="false" customHeight="false" outlineLevel="0" collapsed="false">
      <c r="B53" s="17" t="s">
        <v>64</v>
      </c>
      <c r="C53" s="18" t="n">
        <v>3000</v>
      </c>
      <c r="D53" s="19" t="n">
        <f aca="false">IF(C15=0,0,C53/C15)</f>
        <v>0.00365853658536585</v>
      </c>
    </row>
    <row r="55" customFormat="false" ht="15" hidden="false" customHeight="false" outlineLevel="0" collapsed="false">
      <c r="B55" s="16" t="s">
        <v>65</v>
      </c>
      <c r="C55" s="20" t="n">
        <f aca="false">SUM(C41:C53)</f>
        <v>188000</v>
      </c>
    </row>
    <row r="57" customFormat="false" ht="15" hidden="false" customHeight="false" outlineLevel="0" collapsed="false">
      <c r="B57" s="26" t="s">
        <v>66</v>
      </c>
      <c r="C57" s="30" t="n">
        <f aca="false">C37-C55</f>
        <v>175068.493150685</v>
      </c>
    </row>
    <row r="58" customFormat="false" ht="15" hidden="false" customHeight="false" outlineLevel="0" collapsed="false">
      <c r="B58" s="28" t="s">
        <v>67</v>
      </c>
      <c r="C58" s="29" t="n">
        <f aca="false">IF(C15=0,0,C57/C15)</f>
        <v>0.213498162378884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6"/>
    <col collapsed="false" customWidth="true" hidden="false" outlineLevel="0" max="4" min="4" style="0" width="5"/>
    <col collapsed="false" customWidth="true" hidden="false" outlineLevel="0" max="5" min="5" style="0" width="40"/>
    <col collapsed="false" customWidth="true" hidden="false" outlineLevel="0" max="6" min="6" style="0" width="16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6.15" hidden="false" customHeight="false" outlineLevel="0" collapsed="false">
      <c r="A2" s="1"/>
      <c r="B2" s="13" t="s">
        <v>68</v>
      </c>
      <c r="C2" s="1"/>
      <c r="D2" s="1"/>
      <c r="E2" s="1"/>
      <c r="F2" s="1"/>
    </row>
    <row r="3" customFormat="false" ht="15" hidden="false" customHeight="false" outlineLevel="0" collapsed="false">
      <c r="A3" s="1"/>
      <c r="B3" s="14" t="s">
        <v>25</v>
      </c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6" customFormat="false" ht="15" hidden="false" customHeight="false" outlineLevel="0" collapsed="false">
      <c r="B6" s="16" t="s">
        <v>69</v>
      </c>
      <c r="E6" s="16" t="s">
        <v>70</v>
      </c>
    </row>
    <row r="8" customFormat="false" ht="17.35" hidden="false" customHeight="false" outlineLevel="0" collapsed="false">
      <c r="B8" s="17" t="s">
        <v>71</v>
      </c>
      <c r="C8" s="18" t="n">
        <v>800000</v>
      </c>
      <c r="E8" s="23" t="s">
        <v>72</v>
      </c>
      <c r="F8" s="31" t="n">
        <f aca="false">IF('Practice Inputs'!C57=0,0,C8/'Practice Inputs'!C57)</f>
        <v>4.56964006259781</v>
      </c>
    </row>
    <row r="9" customFormat="false" ht="15" hidden="false" customHeight="false" outlineLevel="0" collapsed="false">
      <c r="B9" s="17" t="s">
        <v>73</v>
      </c>
      <c r="C9" s="18" t="n">
        <v>0</v>
      </c>
    </row>
    <row r="10" customFormat="false" ht="17.35" hidden="false" customHeight="false" outlineLevel="0" collapsed="false">
      <c r="E10" s="23" t="s">
        <v>74</v>
      </c>
      <c r="F10" s="32" t="n">
        <f aca="false">IF(C11=0,0,C18/C11)</f>
        <v>0.875</v>
      </c>
    </row>
    <row r="11" customFormat="false" ht="15" hidden="false" customHeight="false" outlineLevel="0" collapsed="false">
      <c r="B11" s="16" t="s">
        <v>75</v>
      </c>
      <c r="C11" s="20" t="n">
        <f aca="false">C8+C9</f>
        <v>800000</v>
      </c>
      <c r="F11" s="33" t="str">
        <f aca="false">IF(F10&lt;=0.7,"Low risk",IF(F10&lt;=0.85,"Moderate","High — consider more equity"))</f>
        <v>High — consider more equity</v>
      </c>
    </row>
    <row r="13" customFormat="false" ht="17.35" hidden="false" customHeight="false" outlineLevel="0" collapsed="false">
      <c r="B13" s="16" t="s">
        <v>76</v>
      </c>
      <c r="E13" s="23" t="s">
        <v>77</v>
      </c>
      <c r="F13" s="34" t="n">
        <f aca="false">IF(C25=0,0,'Practice Inputs'!C57/C25)</f>
        <v>2.27786968660068</v>
      </c>
    </row>
    <row r="14" customFormat="false" ht="15" hidden="false" customHeight="false" outlineLevel="0" collapsed="false">
      <c r="F14" s="33" t="str">
        <f aca="false">IF(F13&gt;=1.5,"Comfortable",IF(F13&gt;=1.25,"Tight — limited headroom","Insufficient — may not be fundable"))</f>
        <v>Comfortable</v>
      </c>
    </row>
    <row r="15" customFormat="false" ht="15" hidden="false" customHeight="false" outlineLevel="0" collapsed="false">
      <c r="B15" s="17" t="s">
        <v>78</v>
      </c>
      <c r="C15" s="18" t="n">
        <v>100000</v>
      </c>
    </row>
    <row r="16" customFormat="false" ht="15" hidden="false" customHeight="false" outlineLevel="0" collapsed="false">
      <c r="B16" s="17" t="s">
        <v>79</v>
      </c>
      <c r="C16" s="18" t="n">
        <v>0</v>
      </c>
      <c r="E16" s="17" t="s">
        <v>80</v>
      </c>
      <c r="F16" s="35" t="n">
        <f aca="false">C25*1.5</f>
        <v>115284.355936057</v>
      </c>
    </row>
    <row r="17" customFormat="false" ht="15" hidden="false" customHeight="false" outlineLevel="0" collapsed="false">
      <c r="E17" s="17" t="s">
        <v>81</v>
      </c>
      <c r="F17" s="36" t="n">
        <f aca="false">'Practice Inputs'!C57-(C25*1.5)</f>
        <v>59784.137214628</v>
      </c>
    </row>
    <row r="18" customFormat="false" ht="15" hidden="false" customHeight="false" outlineLevel="0" collapsed="false">
      <c r="B18" s="16" t="s">
        <v>82</v>
      </c>
      <c r="C18" s="20" t="n">
        <f aca="false">C11-C15-C16</f>
        <v>700000</v>
      </c>
    </row>
    <row r="20" customFormat="false" ht="15" hidden="false" customHeight="false" outlineLevel="0" collapsed="false">
      <c r="B20" s="16" t="s">
        <v>83</v>
      </c>
      <c r="E20" s="16" t="s">
        <v>84</v>
      </c>
    </row>
    <row r="22" customFormat="false" ht="15" hidden="false" customHeight="false" outlineLevel="0" collapsed="false">
      <c r="B22" s="17" t="s">
        <v>85</v>
      </c>
      <c r="C22" s="37" t="n">
        <v>0.07</v>
      </c>
      <c r="E22" s="17" t="s">
        <v>86</v>
      </c>
      <c r="F22" s="38" t="n">
        <f aca="false">'Practice Inputs'!C57</f>
        <v>175068.493150685</v>
      </c>
    </row>
    <row r="23" customFormat="false" ht="15" hidden="false" customHeight="false" outlineLevel="0" collapsed="false">
      <c r="B23" s="17" t="s">
        <v>87</v>
      </c>
      <c r="C23" s="39" t="n">
        <v>15</v>
      </c>
      <c r="E23" s="17" t="s">
        <v>88</v>
      </c>
      <c r="F23" s="40" t="n">
        <f aca="false">-C25</f>
        <v>-76856.2372907046</v>
      </c>
    </row>
    <row r="24" customFormat="false" ht="15" hidden="false" customHeight="false" outlineLevel="0" collapsed="false">
      <c r="E24" s="17" t="s">
        <v>89</v>
      </c>
      <c r="F24" s="41" t="n">
        <v>-15000</v>
      </c>
    </row>
    <row r="25" customFormat="false" ht="15" hidden="false" customHeight="false" outlineLevel="0" collapsed="false">
      <c r="B25" s="16" t="s">
        <v>90</v>
      </c>
      <c r="C25" s="20" t="n">
        <f aca="false">IF(C18=0,0,-PMT(C22,C23,C18))</f>
        <v>76856.2372907046</v>
      </c>
    </row>
    <row r="26" customFormat="false" ht="15" hidden="false" customHeight="false" outlineLevel="0" collapsed="false">
      <c r="E26" s="42" t="s">
        <v>91</v>
      </c>
      <c r="F26" s="43" t="n">
        <f aca="false">'Practice Inputs'!C57-C25+F24</f>
        <v>83212.2558599803</v>
      </c>
    </row>
    <row r="28" customFormat="false" ht="17.35" hidden="false" customHeight="false" outlineLevel="0" collapsed="false">
      <c r="E28" s="23" t="s">
        <v>92</v>
      </c>
      <c r="F28" s="32" t="n">
        <f aca="false">IF(C15=0,0,F26/C15)</f>
        <v>0.832122558599803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A1628"/>
    <pageSetUpPr fitToPage="fals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5"/>
    <col collapsed="false" customWidth="true" hidden="false" outlineLevel="0" max="5" min="5" style="0" width="30"/>
    <col collapsed="false" customWidth="true" hidden="false" outlineLevel="0" max="6" min="6" style="0" width="16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6.15" hidden="false" customHeight="false" outlineLevel="0" collapsed="false">
      <c r="A2" s="1"/>
      <c r="B2" s="13" t="s">
        <v>93</v>
      </c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6" customFormat="false" ht="15" hidden="false" customHeight="false" outlineLevel="0" collapsed="false">
      <c r="B6" s="16" t="s">
        <v>94</v>
      </c>
      <c r="E6" s="16" t="s">
        <v>95</v>
      </c>
    </row>
    <row r="8" customFormat="false" ht="15" hidden="false" customHeight="false" outlineLevel="0" collapsed="false">
      <c r="B8" s="17" t="s">
        <v>96</v>
      </c>
      <c r="C8" s="38" t="n">
        <f aca="false">'Practice Inputs'!C15</f>
        <v>820000</v>
      </c>
      <c r="E8" s="17" t="s">
        <v>97</v>
      </c>
      <c r="F8" s="38" t="n">
        <f aca="false">'Funding &amp; Returns'!C8</f>
        <v>800000</v>
      </c>
    </row>
    <row r="9" customFormat="false" ht="15" hidden="false" customHeight="false" outlineLevel="0" collapsed="false">
      <c r="B9" s="17" t="s">
        <v>98</v>
      </c>
      <c r="C9" s="38" t="n">
        <f aca="false">'Practice Inputs'!C35</f>
        <v>456931.506849315</v>
      </c>
      <c r="E9" s="17" t="s">
        <v>75</v>
      </c>
      <c r="F9" s="38" t="n">
        <f aca="false">'Funding &amp; Returns'!C11</f>
        <v>800000</v>
      </c>
    </row>
    <row r="10" customFormat="false" ht="15" hidden="false" customHeight="false" outlineLevel="0" collapsed="false">
      <c r="B10" s="16" t="s">
        <v>49</v>
      </c>
      <c r="C10" s="25" t="n">
        <f aca="false">'Practice Inputs'!C37</f>
        <v>363068.493150685</v>
      </c>
      <c r="E10" s="17" t="s">
        <v>99</v>
      </c>
      <c r="F10" s="38" t="n">
        <f aca="false">'Funding &amp; Returns'!C18</f>
        <v>700000</v>
      </c>
    </row>
    <row r="11" customFormat="false" ht="15" hidden="false" customHeight="false" outlineLevel="0" collapsed="false">
      <c r="B11" s="17" t="s">
        <v>50</v>
      </c>
      <c r="C11" s="44" t="n">
        <f aca="false">IF('Practice Inputs'!C15=0,0,'Practice Inputs'!C37/'Practice Inputs'!C15)</f>
        <v>0.442766455061811</v>
      </c>
    </row>
    <row r="12" customFormat="false" ht="15" hidden="false" customHeight="false" outlineLevel="0" collapsed="false">
      <c r="B12" s="17" t="s">
        <v>100</v>
      </c>
      <c r="C12" s="38" t="n">
        <f aca="false">'Practice Inputs'!C55</f>
        <v>188000</v>
      </c>
      <c r="E12" s="16" t="s">
        <v>72</v>
      </c>
      <c r="F12" s="45" t="n">
        <f aca="false">'Funding &amp; Returns'!F8</f>
        <v>4.56964006259781</v>
      </c>
    </row>
    <row r="13" customFormat="false" ht="15" hidden="false" customHeight="false" outlineLevel="0" collapsed="false">
      <c r="E13" s="17" t="s">
        <v>101</v>
      </c>
      <c r="F13" s="44" t="n">
        <f aca="false">'Funding &amp; Returns'!F10</f>
        <v>0.875</v>
      </c>
    </row>
    <row r="14" customFormat="false" ht="15" hidden="false" customHeight="false" outlineLevel="0" collapsed="false">
      <c r="B14" s="16" t="s">
        <v>86</v>
      </c>
      <c r="C14" s="20" t="n">
        <f aca="false">'Practice Inputs'!C57</f>
        <v>175068.493150685</v>
      </c>
      <c r="E14" s="16" t="s">
        <v>102</v>
      </c>
      <c r="F14" s="46" t="n">
        <f aca="false">'Funding &amp; Returns'!F13</f>
        <v>2.27786968660068</v>
      </c>
    </row>
    <row r="15" customFormat="false" ht="15" hidden="false" customHeight="false" outlineLevel="0" collapsed="false">
      <c r="B15" s="17" t="s">
        <v>67</v>
      </c>
      <c r="C15" s="44" t="n">
        <f aca="false">IF('Practice Inputs'!C15=0,0,'Practice Inputs'!C57/'Practice Inputs'!C15)</f>
        <v>0.213498162378884</v>
      </c>
    </row>
    <row r="16" customFormat="false" ht="15" hidden="false" customHeight="false" outlineLevel="0" collapsed="false">
      <c r="E16" s="16" t="s">
        <v>103</v>
      </c>
      <c r="F16" s="47" t="n">
        <f aca="false">'Funding &amp; Returns'!F26</f>
        <v>83212.2558599803</v>
      </c>
    </row>
    <row r="17" customFormat="false" ht="15" hidden="false" customHeight="false" outlineLevel="0" collapsed="false">
      <c r="E17" s="17" t="s">
        <v>104</v>
      </c>
      <c r="F17" s="44" t="n">
        <f aca="false">'Funding &amp; Returns'!F28</f>
        <v>0.832122558599803</v>
      </c>
    </row>
    <row r="20" customFormat="false" ht="15" hidden="false" customHeight="false" outlineLevel="0" collapsed="false">
      <c r="B20" s="16" t="s">
        <v>105</v>
      </c>
    </row>
    <row r="22" customFormat="false" ht="15" hidden="false" customHeight="false" outlineLevel="0" collapsed="false">
      <c r="B22" s="17" t="s">
        <v>102</v>
      </c>
      <c r="C22" s="33" t="str">
        <f aca="false">'Funding &amp; Returns'!F14</f>
        <v>Comfortable</v>
      </c>
    </row>
    <row r="23" customFormat="false" ht="15" hidden="false" customHeight="false" outlineLevel="0" collapsed="false">
      <c r="B23" s="17" t="s">
        <v>101</v>
      </c>
      <c r="C23" s="33" t="str">
        <f aca="false">'Funding &amp; Returns'!F11</f>
        <v>High — consider more equity</v>
      </c>
    </row>
    <row r="25" customFormat="false" ht="15" hidden="false" customHeight="false" outlineLevel="0" collapsed="false">
      <c r="B25" s="17" t="s">
        <v>106</v>
      </c>
      <c r="C25" s="48" t="n">
        <f aca="false">'Funding &amp; Returns'!F16</f>
        <v>115284.355936057</v>
      </c>
    </row>
    <row r="28" customFormat="false" ht="15" hidden="false" customHeight="false" outlineLevel="0" collapsed="false">
      <c r="B28" s="49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2026-04-15T20:12:08Z</dcterms:created>
  <dc:creator>openpyxl</dc:creator>
  <dc:description/>
  <dc:language>en-US</dc:language>
  <cp:lastModifiedBy/>
  <dcterms:modified xsi:type="dcterms:W3CDTF">2026-04-15T20:12:08Z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