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Practice Inputs" sheetId="2" state="visible" r:id="rId2"/>
    <sheet xmlns:r="http://schemas.openxmlformats.org/officeDocument/2006/relationships" name="Funding &amp; Returns" sheetId="3" state="visible" r:id="rId3"/>
    <sheet xmlns:r="http://schemas.openxmlformats.org/officeDocument/2006/relationships" name="Summary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0.0&quot;x&quot;"/>
    <numFmt numFmtId="166" formatCode="0.00&quot;x&quot;"/>
  </numFmts>
  <fonts count="15">
    <font>
      <name val="Calibri"/>
      <family val="2"/>
      <color theme="1"/>
      <sz val="11"/>
      <scheme val="minor"/>
    </font>
    <font>
      <name val="Georgia"/>
      <b val="1"/>
      <color rgb="000A1628"/>
      <sz val="28"/>
    </font>
    <font>
      <name val="Georgia"/>
      <b val="1"/>
      <color rgb="00C9A84C"/>
      <sz val="14"/>
    </font>
    <font>
      <name val="Georgia"/>
      <b val="1"/>
      <color rgb="000A1628"/>
      <sz val="18"/>
    </font>
    <font>
      <name val="Arial"/>
      <color rgb="00666666"/>
      <sz val="11"/>
    </font>
    <font>
      <name val="Arial"/>
      <b val="1"/>
      <color rgb="000A1628"/>
      <sz val="11"/>
    </font>
    <font>
      <name val="Arial"/>
      <color rgb="00666666"/>
      <sz val="10"/>
    </font>
    <font>
      <name val="Arial"/>
      <color rgb="000000FF"/>
      <sz val="10"/>
    </font>
    <font>
      <name val="Arial"/>
      <color rgb="00000000"/>
      <sz val="10"/>
    </font>
    <font>
      <name val="Arial"/>
      <i val="1"/>
      <color rgb="00666666"/>
      <sz val="10"/>
    </font>
    <font>
      <name val="Arial"/>
      <b val="1"/>
      <color rgb="000A1628"/>
      <sz val="10"/>
    </font>
    <font>
      <name val="Arial"/>
      <b val="1"/>
      <color rgb="00FFFFFF"/>
      <sz val="12"/>
    </font>
    <font>
      <name val="Arial"/>
      <i val="1"/>
      <color rgb="00666666"/>
      <sz val="9"/>
    </font>
    <font>
      <name val="Arial"/>
      <color rgb="000A1628"/>
      <sz val="10"/>
    </font>
    <font>
      <name val="Arial"/>
      <b val="1"/>
      <color rgb="00000000"/>
      <sz val="10"/>
    </font>
  </fonts>
  <fills count="4">
    <fill>
      <patternFill/>
    </fill>
    <fill>
      <patternFill patternType="gray125"/>
    </fill>
    <fill>
      <patternFill patternType="solid">
        <fgColor rgb="000A1628"/>
        <bgColor rgb="000A1628"/>
      </patternFill>
    </fill>
    <fill>
      <patternFill patternType="solid">
        <fgColor rgb="00FFFDE7"/>
        <bgColor rgb="00FFFDE7"/>
      </patternFill>
    </fill>
  </fills>
  <borders count="6">
    <border>
      <left/>
      <right/>
      <top/>
      <bottom/>
      <diagonal/>
    </border>
    <border>
      <bottom style="thin">
        <color rgb="00000000"/>
      </bottom>
    </border>
    <border>
      <left style="thin">
        <color rgb="00D4D4D4"/>
      </left>
      <right style="thin">
        <color rgb="00D4D4D4"/>
      </right>
      <top style="thin">
        <color rgb="00D4D4D4"/>
      </top>
      <bottom style="thin">
        <color rgb="00D4D4D4"/>
      </bottom>
    </border>
    <border>
      <top style="thin">
        <color rgb="00000000"/>
      </top>
      <bottom style="medium">
        <color rgb="00000000"/>
      </bottom>
    </border>
    <border>
      <top style="thin">
        <color rgb="00D4D4D4"/>
      </top>
    </border>
    <border>
      <top style="medium">
        <color rgb="00000000"/>
      </top>
      <bottom style="medium">
        <color rgb="00000000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0" fillId="2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7" fillId="3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2" borderId="0" pivotButton="0" quotePrefix="0" xfId="0"/>
    <xf numFmtId="0" fontId="12" fillId="0" borderId="0" pivotButton="0" quotePrefix="0" xfId="0"/>
    <xf numFmtId="0" fontId="10" fillId="0" borderId="1" applyAlignment="1" pivotButton="0" quotePrefix="0" xfId="0">
      <alignment horizontal="right"/>
    </xf>
    <xf numFmtId="0" fontId="13" fillId="0" borderId="0" pivotButton="0" quotePrefix="0" xfId="0"/>
    <xf numFmtId="3" fontId="7" fillId="3" borderId="2" applyAlignment="1" pivotButton="0" quotePrefix="0" xfId="0">
      <alignment horizontal="right"/>
    </xf>
    <xf numFmtId="164" fontId="6" fillId="0" borderId="0" applyAlignment="1" pivotButton="0" quotePrefix="0" xfId="0">
      <alignment horizontal="right"/>
    </xf>
    <xf numFmtId="0" fontId="10" fillId="0" borderId="3" pivotButton="0" quotePrefix="0" xfId="0"/>
    <xf numFmtId="3" fontId="10" fillId="0" borderId="3" applyAlignment="1" pivotButton="0" quotePrefix="0" xfId="0">
      <alignment horizontal="right"/>
    </xf>
    <xf numFmtId="0" fontId="13" fillId="0" borderId="0" applyAlignment="1" pivotButton="0" quotePrefix="0" xfId="0">
      <alignment indent="1"/>
    </xf>
    <xf numFmtId="2" fontId="7" fillId="3" borderId="2" applyAlignment="1" pivotButton="0" quotePrefix="0" xfId="0">
      <alignment horizontal="right"/>
    </xf>
    <xf numFmtId="1" fontId="7" fillId="3" borderId="2" applyAlignment="1" pivotButton="0" quotePrefix="0" xfId="0">
      <alignment horizontal="right"/>
    </xf>
    <xf numFmtId="3" fontId="8" fillId="0" borderId="0" applyAlignment="1" pivotButton="0" quotePrefix="0" xfId="0">
      <alignment horizontal="right"/>
    </xf>
    <xf numFmtId="3" fontId="14" fillId="0" borderId="4" applyAlignment="1" pivotButton="0" quotePrefix="0" xfId="0">
      <alignment horizontal="right"/>
    </xf>
    <xf numFmtId="3" fontId="10" fillId="0" borderId="0" applyAlignment="1" pivotButton="0" quotePrefix="0" xfId="0">
      <alignment horizontal="right"/>
    </xf>
    <xf numFmtId="3" fontId="10" fillId="0" borderId="5" applyAlignment="1" pivotButton="0" quotePrefix="0" xfId="0">
      <alignment horizontal="right"/>
    </xf>
    <xf numFmtId="165" fontId="10" fillId="0" borderId="0" applyAlignment="1" pivotButton="0" quotePrefix="0" xfId="0">
      <alignment horizontal="right"/>
    </xf>
    <xf numFmtId="164" fontId="10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6" fontId="10" fillId="0" borderId="0" applyAlignment="1" pivotButton="0" quotePrefix="0" xfId="0">
      <alignment horizontal="right"/>
    </xf>
    <xf numFmtId="164" fontId="7" fillId="3" borderId="2" applyAlignment="1" pivotButton="0" quotePrefix="0" xfId="0">
      <alignment horizontal="right"/>
    </xf>
    <xf numFmtId="3" fontId="13" fillId="0" borderId="0" applyAlignment="1" pivotButton="0" quotePrefix="0" xfId="0">
      <alignment horizontal="right"/>
    </xf>
    <xf numFmtId="165" fontId="13" fillId="0" borderId="0" applyAlignment="1" pivotButton="0" quotePrefix="0" xfId="0">
      <alignment horizontal="right"/>
    </xf>
    <xf numFmtId="164" fontId="13" fillId="0" borderId="0" applyAlignment="1" pivotButton="0" quotePrefix="0" xfId="0">
      <alignment horizontal="right"/>
    </xf>
    <xf numFmtId="166" fontId="13" fillId="0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9"/>
  <sheetViews>
    <sheetView showGridLines="0" showRowColHeaders="0" zoomScale="110" workbookViewId="0">
      <selection activeCell="A1" sqref="A1"/>
    </sheetView>
  </sheetViews>
  <sheetFormatPr baseColWidth="8" defaultRowHeight="15"/>
  <cols>
    <col width="3" customWidth="1" min="1" max="1"/>
    <col width="16" customWidth="1" min="2" max="2"/>
    <col width="52" customWidth="1" min="3" max="3"/>
    <col width="10" customWidth="1" min="4" max="4"/>
    <col width="3" customWidth="1" min="5" max="5"/>
  </cols>
  <sheetData>
    <row r="1">
      <c r="A1" s="1" t="n"/>
      <c r="B1" s="1" t="n"/>
      <c r="C1" s="1" t="n"/>
      <c r="D1" s="1" t="n"/>
      <c r="E1" s="1" t="n"/>
    </row>
    <row r="2">
      <c r="A2" s="1" t="n"/>
      <c r="B2" s="1" t="n"/>
      <c r="C2" s="1" t="n"/>
      <c r="D2" s="1" t="n"/>
      <c r="E2" s="1" t="n"/>
    </row>
    <row r="3">
      <c r="A3" s="1" t="n"/>
      <c r="B3" s="1" t="n"/>
      <c r="C3" s="1" t="n"/>
      <c r="D3" s="1" t="n"/>
      <c r="E3" s="1" t="n"/>
    </row>
    <row r="4">
      <c r="A4" s="1" t="n"/>
      <c r="B4" s="1" t="n"/>
      <c r="C4" s="1" t="n"/>
      <c r="D4" s="1" t="n"/>
      <c r="E4" s="1" t="n"/>
    </row>
    <row r="5">
      <c r="A5" s="1" t="n"/>
      <c r="B5" s="1" t="n"/>
      <c r="C5" s="1" t="n"/>
      <c r="D5" s="1" t="n"/>
      <c r="E5" s="1" t="n"/>
    </row>
    <row r="6">
      <c r="A6" s="1" t="n"/>
      <c r="B6" s="1" t="n"/>
      <c r="C6" s="1" t="n"/>
      <c r="D6" s="1" t="n"/>
      <c r="E6" s="1" t="n"/>
    </row>
    <row r="7">
      <c r="A7" s="1" t="n"/>
      <c r="B7" s="1" t="n"/>
      <c r="C7" s="1" t="n"/>
      <c r="D7" s="1" t="n"/>
      <c r="E7" s="1" t="n"/>
    </row>
    <row r="8">
      <c r="A8" s="1" t="n"/>
      <c r="B8" s="1" t="n"/>
      <c r="C8" s="1" t="n"/>
      <c r="D8" s="1" t="n"/>
      <c r="E8" s="1" t="n"/>
    </row>
    <row r="9">
      <c r="A9" s="1" t="n"/>
      <c r="B9" s="1" t="n"/>
      <c r="C9" s="1" t="n"/>
      <c r="D9" s="1" t="n"/>
      <c r="E9" s="1" t="n"/>
    </row>
    <row r="10">
      <c r="A10" s="1" t="n"/>
      <c r="B10" s="1" t="n"/>
      <c r="C10" s="1" t="n"/>
      <c r="D10" s="1" t="n"/>
      <c r="E10" s="1" t="n"/>
    </row>
    <row r="12">
      <c r="B12" s="2" t="inlineStr">
        <is>
          <t>MONTROSE</t>
        </is>
      </c>
    </row>
    <row r="13">
      <c r="B13" s="3" t="inlineStr">
        <is>
          <t>CAPITAL</t>
        </is>
      </c>
    </row>
    <row r="15">
      <c r="B15" s="4" t="inlineStr">
        <is>
          <t>GP Practice Acquisition Model — Salaried-Led</t>
        </is>
      </c>
    </row>
    <row r="18">
      <c r="B18" s="5" t="inlineStr">
        <is>
          <t>A financial tool for evaluating UK and Ireland</t>
        </is>
      </c>
    </row>
    <row r="19">
      <c r="B19" s="5" t="inlineStr">
        <is>
          <t>GP practice acquisitions</t>
        </is>
      </c>
    </row>
    <row r="24">
      <c r="B24" s="6" t="inlineStr">
        <is>
          <t>About this model</t>
        </is>
      </c>
    </row>
    <row r="26">
      <c r="B26" s="7" t="inlineStr">
        <is>
          <t>This model builds a primary care / GP practice EBITDA from capitation,</t>
        </is>
      </c>
    </row>
    <row r="27">
      <c r="B27" s="7" t="inlineStr">
        <is>
          <t>QOF, Enhanced Services and private fee lines, then layers acquisition</t>
        </is>
      </c>
    </row>
    <row r="28">
      <c r="B28" s="7" t="inlineStr">
        <is>
          <t>funding on top. Use it to benchmark any single-practice deal.</t>
        </is>
      </c>
    </row>
    <row r="31">
      <c r="B31" s="6" t="inlineStr">
        <is>
          <t>How to use</t>
        </is>
      </c>
    </row>
    <row r="33">
      <c r="B33" s="7" t="inlineStr">
        <is>
          <t>1.   Practice Inputs — enter the practice's revenue and cost breakdown</t>
        </is>
      </c>
    </row>
    <row r="34">
      <c r="B34" s="7" t="inlineStr">
        <is>
          <t>2.   Funding &amp; Returns — model your acquisition funding and loan terms</t>
        </is>
      </c>
    </row>
    <row r="35">
      <c r="B35" s="7" t="inlineStr">
        <is>
          <t>3.   Summary — review key metrics (EV/EBITDA, DSCR, LTV, cashflow)</t>
        </is>
      </c>
    </row>
    <row r="38">
      <c r="B38" s="6" t="inlineStr">
        <is>
          <t>Colour conventions</t>
        </is>
      </c>
    </row>
    <row r="40">
      <c r="B40" s="8" t="inlineStr">
        <is>
          <t>Blue text</t>
        </is>
      </c>
      <c r="C40" s="7" t="inlineStr">
        <is>
          <t>Editable inputs</t>
        </is>
      </c>
    </row>
    <row r="41">
      <c r="B41" s="9" t="inlineStr">
        <is>
          <t>Black text</t>
        </is>
      </c>
      <c r="C41" s="7" t="inlineStr">
        <is>
          <t>Formulas (do not edit)</t>
        </is>
      </c>
    </row>
    <row r="42">
      <c r="B42" s="10" t="inlineStr">
        <is>
          <t>Yellow cells</t>
        </is>
      </c>
      <c r="C42" s="7" t="inlineStr">
        <is>
          <t>Key assumption inputs</t>
        </is>
      </c>
    </row>
    <row r="45">
      <c r="B45" s="6" t="inlineStr">
        <is>
          <t>Disclaimer</t>
        </is>
      </c>
    </row>
    <row r="46">
      <c r="B46" s="11" t="inlineStr">
        <is>
          <t>This model is for indicative purposes only. Seek professional advice.</t>
        </is>
      </c>
    </row>
    <row r="48">
      <c r="B48" s="12" t="inlineStr">
        <is>
          <t>montrosecapitalpartners.com</t>
        </is>
      </c>
    </row>
    <row r="49">
      <c r="B49" s="7" t="inlineStr">
        <is>
          <t>info@montrosecapital.ie</t>
        </is>
      </c>
    </row>
  </sheetData>
  <mergeCells count="3">
    <mergeCell ref="B15:D15"/>
    <mergeCell ref="B18:D18"/>
    <mergeCell ref="B19:D19"/>
  </mergeCells>
  <pageMargins left="0.75" right="0.75" top="1" bottom="1" header="0.5" footer="0.5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E58"/>
  <sheetViews>
    <sheetView showGridLines="0" zoomScale="110" workbookViewId="0">
      <selection activeCell="A1" sqref="A1"/>
    </sheetView>
  </sheetViews>
  <sheetFormatPr baseColWidth="8" defaultRowHeight="15"/>
  <cols>
    <col width="2" customWidth="1" min="1" max="1"/>
    <col width="48" customWidth="1" min="2" max="2"/>
    <col width="15" customWidth="1" min="3" max="3"/>
    <col width="11" customWidth="1" min="4" max="4"/>
    <col width="15" customWidth="1" min="5" max="5"/>
  </cols>
  <sheetData>
    <row r="2">
      <c r="B2" s="13" t="inlineStr">
        <is>
          <t>SALARIED GP-LED EBITDA BUILD</t>
        </is>
      </c>
    </row>
    <row r="3">
      <c r="B3" s="14" t="inlineStr">
        <is>
          <t>All figures in GBP  |  Blue cells are editable inputs</t>
        </is>
      </c>
    </row>
    <row r="6">
      <c r="C6" s="15" t="inlineStr">
        <is>
          <t>Amount</t>
        </is>
      </c>
      <c r="D6" s="15" t="inlineStr">
        <is>
          <t>% Rev</t>
        </is>
      </c>
    </row>
    <row r="8">
      <c r="B8" s="12" t="inlineStr">
        <is>
          <t>REVENUE</t>
        </is>
      </c>
    </row>
    <row r="9">
      <c r="B9" s="16" t="inlineStr">
        <is>
          <t>Global Sum / Capitation (GMS/PMS)</t>
        </is>
      </c>
      <c r="C9" s="17" t="n">
        <v>650000</v>
      </c>
      <c r="D9" s="18">
        <f>IF(C15=0,0,C9/C15)</f>
        <v/>
      </c>
    </row>
    <row r="10">
      <c r="B10" s="16" t="inlineStr">
        <is>
          <t>QOF Achievement Income</t>
        </is>
      </c>
      <c r="C10" s="17" t="n">
        <v>95000</v>
      </c>
      <c r="D10" s="18">
        <f>IF(C15=0,0,C10/C15)</f>
        <v/>
      </c>
    </row>
    <row r="11">
      <c r="B11" s="16" t="inlineStr">
        <is>
          <t>Enhanced Services (PCN DES / DES / LES)</t>
        </is>
      </c>
      <c r="C11" s="17" t="n">
        <v>120000</v>
      </c>
      <c r="D11" s="18">
        <f>IF(C15=0,0,C11/C15)</f>
        <v/>
      </c>
    </row>
    <row r="12">
      <c r="B12" s="16" t="inlineStr">
        <is>
          <t>Private Fee Income (incl. self-pay, medicals)</t>
        </is>
      </c>
      <c r="C12" s="17" t="n">
        <v>60000</v>
      </c>
      <c r="D12" s="18">
        <f>IF(C15=0,0,C12/C15)</f>
        <v/>
      </c>
    </row>
    <row r="13">
      <c r="B13" s="16" t="inlineStr">
        <is>
          <t>Premises Reimbursement (Notional Rent / CMR)</t>
        </is>
      </c>
      <c r="C13" s="17" t="n">
        <v>40000</v>
      </c>
      <c r="D13" s="18">
        <f>IF(C15=0,0,C13/C15)</f>
        <v/>
      </c>
    </row>
    <row r="14">
      <c r="B14" s="16" t="inlineStr">
        <is>
          <t>Other (training grants, rebates, non-recurring)</t>
        </is>
      </c>
      <c r="C14" s="17" t="n">
        <v>15000</v>
      </c>
      <c r="D14" s="18">
        <f>IF(C15=0,0,C14/C15)</f>
        <v/>
      </c>
    </row>
    <row r="15">
      <c r="B15" s="19" t="inlineStr">
        <is>
          <t>Total Revenue</t>
        </is>
      </c>
      <c r="C15" s="20">
        <f>SUM(C9:C14)</f>
        <v/>
      </c>
    </row>
    <row r="17">
      <c r="B17" s="12" t="inlineStr">
        <is>
          <t>CLINICAL WORKFORCE</t>
        </is>
      </c>
    </row>
    <row r="19">
      <c r="B19" s="7" t="inlineStr">
        <is>
          <t>Salaried GPs &amp; Locums</t>
        </is>
      </c>
    </row>
    <row r="20">
      <c r="B20" s="21" t="inlineStr">
        <is>
          <t>Salaried GP sessions (WTE equivalent)</t>
        </is>
      </c>
      <c r="C20" s="22" t="n">
        <v>2</v>
      </c>
    </row>
    <row r="21">
      <c r="B21" s="21" t="inlineStr">
        <is>
          <t>All-in cost per salaried WTE (£)</t>
        </is>
      </c>
      <c r="C21" s="17" t="n">
        <v>125000</v>
      </c>
    </row>
    <row r="22">
      <c r="B22" s="21" t="inlineStr">
        <is>
          <t>Locum sessions per week (annualised)</t>
        </is>
      </c>
      <c r="C22" s="23" t="n">
        <v>4</v>
      </c>
    </row>
    <row r="23">
      <c r="B23" s="21" t="inlineStr">
        <is>
          <t>Locum cost per session (£)</t>
        </is>
      </c>
      <c r="C23" s="17" t="n">
        <v>650</v>
      </c>
    </row>
    <row r="25">
      <c r="B25" s="7" t="inlineStr">
        <is>
          <t>Total Salaried GP Cost</t>
        </is>
      </c>
      <c r="C25" s="24">
        <f>C20*C21</f>
        <v/>
      </c>
    </row>
    <row r="26">
      <c r="B26" s="7" t="inlineStr">
        <is>
          <t>Total Locum Cost</t>
        </is>
      </c>
      <c r="C26" s="24">
        <f>C22*C23*48</f>
        <v/>
      </c>
    </row>
    <row r="28">
      <c r="B28" s="7" t="inlineStr">
        <is>
          <t>Total Clinical Workforce</t>
        </is>
      </c>
      <c r="C28" s="25">
        <f>C25+C26</f>
        <v/>
      </c>
    </row>
    <row r="30">
      <c r="B30" s="12" t="inlineStr">
        <is>
          <t>OTHER DIRECT COSTS</t>
        </is>
      </c>
    </row>
    <row r="31">
      <c r="B31" s="16" t="inlineStr">
        <is>
          <t>Drugs, vaccines &amp; consumables</t>
        </is>
      </c>
      <c r="C31" s="17" t="n">
        <v>22000</v>
      </c>
    </row>
    <row r="32">
      <c r="B32" s="16" t="inlineStr">
        <is>
          <t>Referred / laboratory tests (where chargeable)</t>
        </is>
      </c>
      <c r="C32" s="17" t="n">
        <v>6000</v>
      </c>
    </row>
    <row r="34">
      <c r="B34" s="19" t="inlineStr">
        <is>
          <t>Total Cost of Sales</t>
        </is>
      </c>
      <c r="C34" s="20">
        <f>C28+C31+C32</f>
        <v/>
      </c>
    </row>
    <row r="36">
      <c r="B36" s="12" t="inlineStr">
        <is>
          <t>Gross Profit</t>
        </is>
      </c>
      <c r="C36" s="26">
        <f>C15-C34</f>
        <v/>
      </c>
    </row>
    <row r="37">
      <c r="B37" s="7" t="inlineStr">
        <is>
          <t>Gross Margin</t>
        </is>
      </c>
      <c r="D37" s="18">
        <f>IF(C15=0,0,C36/C15)</f>
        <v/>
      </c>
    </row>
    <row r="39">
      <c r="B39" s="12" t="inlineStr">
        <is>
          <t>OVERHEADS</t>
        </is>
      </c>
    </row>
    <row r="40">
      <c r="B40" s="16" t="inlineStr">
        <is>
          <t>Practice Manager</t>
        </is>
      </c>
      <c r="C40" s="17" t="n">
        <v>48000</v>
      </c>
      <c r="D40" s="18">
        <f>IF(C15=0,0,C40/C15)</f>
        <v/>
      </c>
    </row>
    <row r="41">
      <c r="B41" s="16" t="inlineStr">
        <is>
          <t>Practice Nurses / HCAs</t>
        </is>
      </c>
      <c r="C41" s="17" t="n">
        <v>120000</v>
      </c>
      <c r="D41" s="18">
        <f>IF(C15=0,0,C41/C15)</f>
        <v/>
      </c>
    </row>
    <row r="42">
      <c r="B42" s="16" t="inlineStr">
        <is>
          <t>Reception &amp; Administration</t>
        </is>
      </c>
      <c r="C42" s="17" t="n">
        <v>90000</v>
      </c>
      <c r="D42" s="18">
        <f>IF(C15=0,0,C42/C15)</f>
        <v/>
      </c>
    </row>
    <row r="43">
      <c r="B43" s="16" t="inlineStr">
        <is>
          <t>Pension &amp; NI (employer)</t>
        </is>
      </c>
      <c r="C43" s="17" t="n">
        <v>95000</v>
      </c>
      <c r="D43" s="18">
        <f>IF(C15=0,0,C43/C15)</f>
        <v/>
      </c>
    </row>
    <row r="44">
      <c r="B44" s="16" t="inlineStr">
        <is>
          <t>Premises — Rent (if leasehold &amp; net of reimbursement)</t>
        </is>
      </c>
      <c r="C44" s="17" t="n">
        <v>0</v>
      </c>
      <c r="D44" s="18">
        <f>IF(C15=0,0,C44/C15)</f>
        <v/>
      </c>
    </row>
    <row r="45">
      <c r="B45" s="16" t="inlineStr">
        <is>
          <t>Business Rates</t>
        </is>
      </c>
      <c r="C45" s="17" t="n">
        <v>9000</v>
      </c>
      <c r="D45" s="18">
        <f>IF(C15=0,0,C45/C15)</f>
        <v/>
      </c>
    </row>
    <row r="46">
      <c r="B46" s="16" t="inlineStr">
        <is>
          <t>Insurance &amp; Indemnity</t>
        </is>
      </c>
      <c r="C46" s="17" t="n">
        <v>8000</v>
      </c>
      <c r="D46" s="18">
        <f>IF(C15=0,0,C46/C15)</f>
        <v/>
      </c>
    </row>
    <row r="47">
      <c r="B47" s="16" t="inlineStr">
        <is>
          <t>Light, Heat &amp; Utilities</t>
        </is>
      </c>
      <c r="C47" s="17" t="n">
        <v>11000</v>
      </c>
      <c r="D47" s="18">
        <f>IF(C15=0,0,C47/C15)</f>
        <v/>
      </c>
    </row>
    <row r="48">
      <c r="B48" s="16" t="inlineStr">
        <is>
          <t>Cleaning &amp; Clinical Waste</t>
        </is>
      </c>
      <c r="C48" s="17" t="n">
        <v>9000</v>
      </c>
      <c r="D48" s="18">
        <f>IF(C15=0,0,C48/C15)</f>
        <v/>
      </c>
    </row>
    <row r="49">
      <c r="B49" s="16" t="inlineStr">
        <is>
          <t>Repairs &amp; Maintenance</t>
        </is>
      </c>
      <c r="C49" s="17" t="n">
        <v>7000</v>
      </c>
      <c r="D49" s="18">
        <f>IF(C15=0,0,C49/C15)</f>
        <v/>
      </c>
    </row>
    <row r="50">
      <c r="B50" s="16" t="inlineStr">
        <is>
          <t>IT, EMIS/Vision &amp; Telephone</t>
        </is>
      </c>
      <c r="C50" s="17" t="n">
        <v>18000</v>
      </c>
      <c r="D50" s="18">
        <f>IF(C15=0,0,C50/C15)</f>
        <v/>
      </c>
    </row>
    <row r="51">
      <c r="B51" s="16" t="inlineStr">
        <is>
          <t>Accountancy, Legal &amp; Professional</t>
        </is>
      </c>
      <c r="C51" s="17" t="n">
        <v>8000</v>
      </c>
      <c r="D51" s="18">
        <f>IF(C15=0,0,C51/C15)</f>
        <v/>
      </c>
    </row>
    <row r="52">
      <c r="B52" s="16" t="inlineStr">
        <is>
          <t>Training &amp; CPD</t>
        </is>
      </c>
      <c r="C52" s="17" t="n">
        <v>6000</v>
      </c>
      <c r="D52" s="18">
        <f>IF(C15=0,0,C52/C15)</f>
        <v/>
      </c>
    </row>
    <row r="53">
      <c r="B53" s="16" t="inlineStr">
        <is>
          <t>Other / Sundry</t>
        </is>
      </c>
      <c r="C53" s="17" t="n">
        <v>6000</v>
      </c>
      <c r="D53" s="18">
        <f>IF(C15=0,0,C53/C15)</f>
        <v/>
      </c>
    </row>
    <row r="55">
      <c r="B55" s="19" t="inlineStr">
        <is>
          <t>Total Overheads</t>
        </is>
      </c>
      <c r="C55" s="20">
        <f>SUM(C40:C53)</f>
        <v/>
      </c>
    </row>
    <row r="57">
      <c r="B57" s="12" t="inlineStr">
        <is>
          <t>EBITDA (Salaried GP-Led)</t>
        </is>
      </c>
      <c r="C57" s="27">
        <f>C36-C55</f>
        <v/>
      </c>
    </row>
    <row r="58">
      <c r="B58" s="7" t="inlineStr">
        <is>
          <t>EBITDA Margin</t>
        </is>
      </c>
      <c r="D58" s="18">
        <f>IF(C15=0,0,C57/C15)</f>
        <v/>
      </c>
    </row>
  </sheetData>
  <mergeCells count="2">
    <mergeCell ref="B3:E3"/>
    <mergeCell ref="B2:E2"/>
  </mergeCells>
  <pageMargins left="0.75" right="0.75" top="1" bottom="1" header="0.5" footer="0.5"/>
  <pageSetup orientation="portrait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F28"/>
  <sheetViews>
    <sheetView showGridLines="0" zoomScale="110" workbookViewId="0">
      <selection activeCell="A1" sqref="A1"/>
    </sheetView>
  </sheetViews>
  <sheetFormatPr baseColWidth="8" defaultRowHeight="15"/>
  <cols>
    <col width="2" customWidth="1" min="1" max="1"/>
    <col width="40" customWidth="1" min="2" max="2"/>
    <col width="15" customWidth="1" min="3" max="3"/>
    <col width="4" customWidth="1" min="4" max="4"/>
    <col width="38" customWidth="1" min="5" max="5"/>
    <col width="16" customWidth="1" min="6" max="6"/>
  </cols>
  <sheetData>
    <row r="2">
      <c r="B2" s="13" t="inlineStr">
        <is>
          <t>ACQUISITION FUNDING &amp; RETURNS</t>
        </is>
      </c>
    </row>
    <row r="3">
      <c r="B3" s="14" t="inlineStr">
        <is>
          <t>All figures in GBP  |  Blue cells are editable inputs</t>
        </is>
      </c>
    </row>
    <row r="6">
      <c r="B6" s="12" t="inlineStr">
        <is>
          <t>DEAL STRUCTURE</t>
        </is>
      </c>
      <c r="E6" s="12" t="inlineStr">
        <is>
          <t>KEY METRICS</t>
        </is>
      </c>
    </row>
    <row r="8">
      <c r="B8" s="16" t="inlineStr">
        <is>
          <t>Enterprise Value (Goodwill)</t>
        </is>
      </c>
      <c r="C8" s="17" t="n">
        <v>1200000</v>
      </c>
      <c r="E8" s="16" t="inlineStr">
        <is>
          <t>EV / EBITDA</t>
        </is>
      </c>
      <c r="F8" s="28">
        <f>IF('Practice Inputs'!C57=0,0,C8/'Practice Inputs'!C57)</f>
        <v/>
      </c>
    </row>
    <row r="9">
      <c r="B9" s="16" t="inlineStr">
        <is>
          <t>Freehold (if applicable)</t>
        </is>
      </c>
      <c r="C9" s="17" t="n">
        <v>0</v>
      </c>
    </row>
    <row r="10">
      <c r="E10" s="16" t="inlineStr">
        <is>
          <t>Loan-to-Value (LTV)</t>
        </is>
      </c>
      <c r="F10" s="29">
        <f>IF(C11=0,0,C18/C11)</f>
        <v/>
      </c>
    </row>
    <row r="11">
      <c r="B11" s="19" t="inlineStr">
        <is>
          <t>Total Consideration</t>
        </is>
      </c>
      <c r="C11" s="26">
        <f>C8+C9</f>
        <v/>
      </c>
      <c r="F11" s="30">
        <f>IF(F10&lt;=0.7,"Low risk",IF(F10&lt;=0.85,"Moderate","High — consider more equity"))</f>
        <v/>
      </c>
    </row>
    <row r="13">
      <c r="B13" s="12" t="inlineStr">
        <is>
          <t>FUNDING</t>
        </is>
      </c>
      <c r="E13" s="16" t="inlineStr">
        <is>
          <t>DSCR (EBITDA / Debt Service)</t>
        </is>
      </c>
      <c r="F13" s="31">
        <f>IF(C25=0,0,'Practice Inputs'!C57/C25)</f>
        <v/>
      </c>
    </row>
    <row r="14">
      <c r="F14" s="30">
        <f>IF(F13&gt;=1.5,"Comfortable",IF(F13&gt;=1.25,"Tight — limited headroom","Insufficient"))</f>
        <v/>
      </c>
    </row>
    <row r="15">
      <c r="B15" s="16" t="inlineStr">
        <is>
          <t>Equity Contribution</t>
        </is>
      </c>
      <c r="C15" s="17" t="n">
        <v>300000</v>
      </c>
    </row>
    <row r="16">
      <c r="B16" s="16" t="inlineStr">
        <is>
          <t>Vendor Finance</t>
        </is>
      </c>
      <c r="C16" s="17" t="n">
        <v>0</v>
      </c>
      <c r="E16" s="16" t="inlineStr">
        <is>
          <t>EBITDA Required for 1.5x DSCR</t>
        </is>
      </c>
      <c r="F16" s="24">
        <f>C25*1.5</f>
        <v/>
      </c>
    </row>
    <row r="17">
      <c r="E17" s="16" t="inlineStr">
        <is>
          <t>Headroom / (Shortfall)</t>
        </is>
      </c>
      <c r="F17" s="24">
        <f>'Practice Inputs'!C57-(C25*1.5)</f>
        <v/>
      </c>
    </row>
    <row r="18">
      <c r="B18" s="19" t="inlineStr">
        <is>
          <t>Bank Borrowing Required</t>
        </is>
      </c>
      <c r="C18" s="26">
        <f>C11-C15-C16</f>
        <v/>
      </c>
    </row>
    <row r="20">
      <c r="B20" s="12" t="inlineStr">
        <is>
          <t>LOAN TERMS</t>
        </is>
      </c>
      <c r="E20" s="12" t="inlineStr">
        <is>
          <t>YEAR 1 CASHFLOW</t>
        </is>
      </c>
    </row>
    <row r="22">
      <c r="B22" s="16" t="inlineStr">
        <is>
          <t>Interest Rate</t>
        </is>
      </c>
      <c r="C22" s="32" t="n">
        <v>0.07000000000000001</v>
      </c>
      <c r="E22" s="16" t="inlineStr">
        <is>
          <t>EBITDA</t>
        </is>
      </c>
      <c r="F22" s="24">
        <f>'Practice Inputs'!C57</f>
        <v/>
      </c>
    </row>
    <row r="23">
      <c r="B23" s="16" t="inlineStr">
        <is>
          <t>Term (years)</t>
        </is>
      </c>
      <c r="C23" s="23" t="n">
        <v>15</v>
      </c>
      <c r="E23" s="16" t="inlineStr">
        <is>
          <t>Less: Debt Service</t>
        </is>
      </c>
      <c r="F23" s="24">
        <f>-C25</f>
        <v/>
      </c>
    </row>
    <row r="24">
      <c r="E24" s="16" t="inlineStr">
        <is>
          <t>Less: Capex Allowance</t>
        </is>
      </c>
      <c r="F24" s="17" t="n">
        <v>-15000</v>
      </c>
    </row>
    <row r="25">
      <c r="B25" s="16" t="inlineStr">
        <is>
          <t>Annual Debt Service (P&amp;I)</t>
        </is>
      </c>
      <c r="C25" s="26">
        <f>IF(C18=0,0,-PMT(C22,C23,C18))</f>
        <v/>
      </c>
    </row>
    <row r="26">
      <c r="E26" s="19" t="inlineStr">
        <is>
          <t>Free Cashflow to Equity</t>
        </is>
      </c>
      <c r="F26" s="26">
        <f>'Practice Inputs'!C57-C25+F24</f>
        <v/>
      </c>
    </row>
    <row r="28">
      <c r="E28" s="16" t="inlineStr">
        <is>
          <t>Cash-on-Cash Return (Year 1)</t>
        </is>
      </c>
      <c r="F28" s="29">
        <f>IF(C15=0,0,F26/C15)</f>
        <v/>
      </c>
    </row>
  </sheetData>
  <mergeCells count="2">
    <mergeCell ref="B2:F2"/>
    <mergeCell ref="B3:F3"/>
  </mergeCells>
  <pageMargins left="0.75" right="0.75" top="1" bottom="1" header="0.5" footer="0.5"/>
  <pageSetup orientation="portrait"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F28"/>
  <sheetViews>
    <sheetView showGridLines="0" zoomScale="11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15" customWidth="1" min="3" max="3"/>
    <col width="4" customWidth="1" min="4" max="4"/>
    <col width="32" customWidth="1" min="5" max="5"/>
    <col width="16" customWidth="1" min="6" max="6"/>
  </cols>
  <sheetData>
    <row r="2">
      <c r="B2" s="13" t="inlineStr">
        <is>
          <t>ACQUISITION SUMMARY — SALARIED GP-LED</t>
        </is>
      </c>
    </row>
    <row r="3">
      <c r="B3" s="14" t="inlineStr">
        <is>
          <t>All figures in GBP</t>
        </is>
      </c>
    </row>
    <row r="6">
      <c r="B6" s="12" t="inlineStr">
        <is>
          <t>PRACTICE FINANCIALS</t>
        </is>
      </c>
      <c r="E6" s="12" t="inlineStr">
        <is>
          <t>DEAL METRICS</t>
        </is>
      </c>
    </row>
    <row r="8">
      <c r="B8" s="16" t="inlineStr">
        <is>
          <t>Revenue</t>
        </is>
      </c>
      <c r="C8" s="24">
        <f>'Practice Inputs'!C15</f>
        <v/>
      </c>
      <c r="E8" s="16" t="inlineStr">
        <is>
          <t>Enterprise Value</t>
        </is>
      </c>
      <c r="F8" s="24">
        <f>'Funding &amp; Returns'!C8</f>
        <v/>
      </c>
    </row>
    <row r="9">
      <c r="B9" s="16" t="inlineStr">
        <is>
          <t>Cost of Sales</t>
        </is>
      </c>
      <c r="C9" s="24">
        <f>'Practice Inputs'!C34</f>
        <v/>
      </c>
      <c r="E9" s="16" t="inlineStr">
        <is>
          <t>Total Consideration</t>
        </is>
      </c>
      <c r="F9" s="24">
        <f>'Funding &amp; Returns'!C11</f>
        <v/>
      </c>
    </row>
    <row r="10">
      <c r="B10" s="33" t="inlineStr">
        <is>
          <t>Gross Profit</t>
        </is>
      </c>
      <c r="C10" s="24">
        <f>'Practice Inputs'!C36</f>
        <v/>
      </c>
      <c r="E10" s="16" t="inlineStr">
        <is>
          <t>Bank Borrowing</t>
        </is>
      </c>
      <c r="F10" s="24">
        <f>'Funding &amp; Returns'!C18</f>
        <v/>
      </c>
    </row>
    <row r="11">
      <c r="B11" s="16" t="inlineStr">
        <is>
          <t>Gross Margin</t>
        </is>
      </c>
      <c r="C11" s="18">
        <f>IF('Practice Inputs'!C15=0,0,'Practice Inputs'!C36/'Practice Inputs'!C15)</f>
        <v/>
      </c>
    </row>
    <row r="12">
      <c r="B12" s="16" t="inlineStr">
        <is>
          <t>Overheads</t>
        </is>
      </c>
      <c r="C12" s="24">
        <f>'Practice Inputs'!C55</f>
        <v/>
      </c>
      <c r="E12" s="16" t="inlineStr">
        <is>
          <t>EV / EBITDA</t>
        </is>
      </c>
      <c r="F12" s="34">
        <f>'Funding &amp; Returns'!F8</f>
        <v/>
      </c>
    </row>
    <row r="13">
      <c r="E13" s="16" t="inlineStr">
        <is>
          <t>LTV</t>
        </is>
      </c>
      <c r="F13" s="35">
        <f>'Funding &amp; Returns'!F10</f>
        <v/>
      </c>
    </row>
    <row r="14">
      <c r="B14" s="19" t="inlineStr">
        <is>
          <t>EBITDA</t>
        </is>
      </c>
      <c r="C14" s="26">
        <f>'Practice Inputs'!C57</f>
        <v/>
      </c>
      <c r="E14" s="16" t="inlineStr">
        <is>
          <t>DSCR</t>
        </is>
      </c>
      <c r="F14" s="36">
        <f>'Funding &amp; Returns'!F13</f>
        <v/>
      </c>
    </row>
    <row r="15">
      <c r="B15" s="16" t="inlineStr">
        <is>
          <t>EBITDA Margin</t>
        </is>
      </c>
      <c r="C15" s="18">
        <f>IF('Practice Inputs'!C15=0,0,'Practice Inputs'!C57/'Practice Inputs'!C15)</f>
        <v/>
      </c>
    </row>
    <row r="16">
      <c r="E16" s="16" t="inlineStr">
        <is>
          <t>Free Cashflow (Yr 1)</t>
        </is>
      </c>
      <c r="F16" s="33">
        <f>'Funding &amp; Returns'!F26</f>
        <v/>
      </c>
    </row>
    <row r="17">
      <c r="E17" s="16" t="inlineStr">
        <is>
          <t>Cash-on-Cash (Yr 1)</t>
        </is>
      </c>
      <c r="F17" s="35">
        <f>'Funding &amp; Returns'!F28</f>
        <v/>
      </c>
    </row>
    <row r="20">
      <c r="B20" s="12" t="inlineStr">
        <is>
          <t>ASSESSMENT</t>
        </is>
      </c>
    </row>
    <row r="22">
      <c r="B22" s="16" t="inlineStr">
        <is>
          <t>DSCR</t>
        </is>
      </c>
      <c r="C22" s="30">
        <f>'Funding &amp; Returns'!F14</f>
        <v/>
      </c>
    </row>
    <row r="23">
      <c r="B23" s="16" t="inlineStr">
        <is>
          <t>LTV</t>
        </is>
      </c>
      <c r="C23" s="30">
        <f>'Funding &amp; Returns'!F11</f>
        <v/>
      </c>
    </row>
    <row r="25">
      <c r="B25" s="16" t="inlineStr">
        <is>
          <t>EBITDA for 1.5x DSCR</t>
        </is>
      </c>
      <c r="C25" s="26">
        <f>'Funding &amp; Returns'!F16</f>
        <v/>
      </c>
    </row>
    <row r="28">
      <c r="B28" s="12" t="inlineStr">
        <is>
          <t>montrosecapitalpartners.com</t>
        </is>
      </c>
    </row>
  </sheetData>
  <mergeCells count="1">
    <mergeCell ref="B2:F2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2026-04-16T09:40:57Z</dcterms:created>
  <dcterms:modified xmlns:dcterms="http://purl.org/dc/terms/" xmlns:xsi="http://www.w3.org/2001/XMLSchema-instance" xsi:type="dcterms:W3CDTF">2026-04-16T09:40:58Z</dcterms:modified>
</cp:coreProperties>
</file>